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172.24.77.5\18 уоткисп\Казачинова\подбор\_передача в ЗФ\Движение\2025\Январь 2025\февраль\03.02.2025\"/>
    </mc:Choice>
  </mc:AlternateContent>
  <bookViews>
    <workbookView xWindow="0" yWindow="0" windowWidth="26385" windowHeight="10575"/>
  </bookViews>
  <sheets>
    <sheet name="03.02.2025" sheetId="1" r:id="rId1"/>
    <sheet name="Cognos_Office_Connection_Cache" sheetId="2" state="veryHidden" r:id="rId2"/>
  </sheets>
  <externalReferences>
    <externalReference r:id="rId3"/>
    <externalReference r:id="rId4"/>
    <externalReference r:id="rId5"/>
    <externalReference r:id="rId6"/>
  </externalReferences>
  <definedNames>
    <definedName name="_xlnm._FilterDatabase" localSheetId="0" hidden="1">'03.02.2025'!$A$6:$Y$116</definedName>
    <definedName name="ID" localSheetId="0" hidden="1">"98111eaa-f009-4448-9805-8682c42591ec"</definedName>
    <definedName name="ID" localSheetId="1" hidden="1">"847e9d04-3e06-4e5a-abe9-bba97c8b7efb"</definedName>
    <definedName name="Z_2972637E_0A46_4E77_B0C9_D79D5CD9576A_.wvu.Cols" localSheetId="0" hidden="1">'03.02.2025'!$P:$U</definedName>
    <definedName name="Z_2972637E_0A46_4E77_B0C9_D79D5CD9576A_.wvu.FilterData" localSheetId="0" hidden="1">'03.02.2025'!$A$6:$X$116</definedName>
    <definedName name="Z_45C2CCEE_1001_4FD6_8BD8_DE7B96EEC708_.wvu.FilterData" localSheetId="0" hidden="1">'03.02.2025'!$A$6:$X$116</definedName>
    <definedName name="Z_487B1CCE_B6F8_44E0_AA2D_1FD0F851E922_.wvu.FilterData" localSheetId="0" hidden="1">'03.02.2025'!$A$6:$X$116</definedName>
    <definedName name="Z_813D6DF8_1433_470F_8FD2_5904AFD71B4C_.wvu.FilterData" localSheetId="0" hidden="1">'03.02.2025'!$A$6:$X$116</definedName>
    <definedName name="Z_82E2788F_6E70_4D55_AAEA_0B0401AB0868_.wvu.FilterData" localSheetId="0" hidden="1">'03.02.2025'!$A$6:$X$116</definedName>
    <definedName name="Z_853A1E0D_8BB5_4CF4_9FFE_75B67097FC7C_.wvu.FilterData" localSheetId="0" hidden="1">'03.02.2025'!$A$6:$X$116</definedName>
    <definedName name="Z_95A8FBCF_010A_404B_AAAB_F7CF384BD02B_.wvu.FilterData" localSheetId="0" hidden="1">'03.02.2025'!$A$6:$X$116</definedName>
    <definedName name="Z_A3DC2F3E_826E_444B_86AB_A92E967F279B_.wvu.FilterData" localSheetId="0" hidden="1">'03.02.2025'!$A$6:$X$116</definedName>
    <definedName name="Z_AA8C892A_115B_4EDF_AEA9_54F916F5D816_.wvu.FilterData" localSheetId="0" hidden="1">'03.02.2025'!$A$6:$X$116</definedName>
    <definedName name="Z_B7BD1957_45BD_44D5_BF47_5AC979964565_.wvu.FilterData" localSheetId="0" hidden="1">'03.02.2025'!$A$6:$X$116</definedName>
    <definedName name="Z_CDEF96F8_77EB_435C_86AF_7F6274B88C79_.wvu.FilterData" localSheetId="0" hidden="1">'03.02.2025'!$A$6:$X$116</definedName>
    <definedName name="Z_E8B2AEF2_B528_457D_8FC5_EC033473466D_.wvu.FilterData" localSheetId="0" hidden="1">'03.02.2025'!$A$6:$X$116</definedName>
    <definedName name="Z_EA5FF53C_F23D_43F4_B7E4_35860F96768A_.wvu.FilterData" localSheetId="0" hidden="1">'03.02.2025'!$A$6:$X$116</definedName>
    <definedName name="Z_F5C81E5E_DB80_4BCB_A674_682C27DDFA09_.wvu.FilterData" localSheetId="0" hidden="1">'03.02.2025'!$A$6:$X$116</definedName>
    <definedName name="_xlnm.Print_Area" localSheetId="0">'03.02.2025'!$A$1:$X$130</definedName>
  </definedNames>
  <calcPr calcId="162913"/>
  <customWorkbookViews>
    <customWorkbookView name="Ус Анна Олеговна - Личное представление" guid="{E8B2AEF2-B528-457D-8FC5-EC033473466D}" mergeInterval="0" personalView="1" maximized="1" xWindow="-9" yWindow="-9" windowWidth="2578" windowHeight="1408" activeSheetId="1"/>
    <customWorkbookView name="Шаханина Анжелика Александровна - Личное представление" guid="{CDEF96F8-77EB-435C-86AF-7F6274B88C79}" mergeInterval="0" personalView="1" maximized="1" xWindow="-12" yWindow="-12" windowWidth="2584" windowHeight="1394" activeSheetId="1"/>
    <customWorkbookView name="Постникова Марина Леонидовна - Личное представление" guid="{B7BD1957-45BD-44D5-BF47-5AC979964565}" mergeInterval="0" personalView="1" maximized="1" xWindow="-8" yWindow="-8" windowWidth="2576" windowHeight="1416" activeSheetId="1"/>
    <customWorkbookView name="Лавриненко Алексей Валерьевич - Личное представление" guid="{EA5FF53C-F23D-43F4-B7E4-35860F96768A}" mergeInterval="0" personalView="1" maximized="1" xWindow="-12" yWindow="-12" windowWidth="3864" windowHeight="2114" activeSheetId="1"/>
    <customWorkbookView name="Герасименко Айганым Кайырбековна - Личное представление" guid="{A3DC2F3E-826E-444B-86AB-A92E967F279B}" mergeInterval="0" personalView="1" maximized="1" xWindow="-8" yWindow="-8" windowWidth="1936" windowHeight="1176" activeSheetId="1"/>
    <customWorkbookView name="Переверзева Светлана Викторовна - Личное представление" guid="{2972637E-0A46-4E77-B0C9-D79D5CD9576A}" mergeInterval="0" personalView="1" maximized="1" xWindow="-8" yWindow="-8" windowWidth="2064" windowHeight="1128" activeSheetId="1"/>
    <customWorkbookView name="Богданец Елена Владимировна - Личное представление" guid="{45C2CCEE-1001-4FD6-8BD8-DE7B96EEC708}" mergeInterval="0" personalView="1" maximized="1" xWindow="-8" yWindow="-8" windowWidth="1936" windowHeight="1176" activeSheetId="1"/>
    <customWorkbookView name="Иванова Юлия Евгеньевна - Личное представление" guid="{F5C81E5E-DB80-4BCB-A674-682C27DDFA09}" mergeInterval="0" personalView="1" maximized="1" xWindow="-9" yWindow="-9" windowWidth="2578" windowHeight="1408" activeSheetId="1"/>
    <customWorkbookView name="Щербакова Елена Юрьевна - Личное представление" guid="{487B1CCE-B6F8-44E0-AA2D-1FD0F851E922}" mergeInterval="0" personalView="1" maximized="1" xWindow="-9" yWindow="-9" windowWidth="2578" windowHeight="1408" activeSheetId="1"/>
    <customWorkbookView name="Федосова Мария Александровна - Личное представление" guid="{813D6DF8-1433-470F-8FD2-5904AFD71B4C}" mergeInterval="0" personalView="1" maximized="1" xWindow="-8" yWindow="-8" windowWidth="2576" windowHeight="1416" activeSheetId="1"/>
    <customWorkbookView name="Карасева Ольга Вадимовна - Личное представление" guid="{AA8C892A-115B-4EDF-AEA9-54F916F5D816}" mergeInterval="0" personalView="1" maximized="1" xWindow="-8" yWindow="-8" windowWidth="2576" windowHeight="1416" activeSheetId="1"/>
    <customWorkbookView name="Казачинова Лилия Рустамовна - Личное представление" guid="{853A1E0D-8BB5-4CF4-9FFE-75B67097FC7C}" mergeInterval="0" personalView="1" maximized="1" xWindow="-8" yWindow="-8" windowWidth="2576" windowHeight="1416" activeSheetId="1"/>
    <customWorkbookView name="Лобусова Елена Викторовна - Личное представление" guid="{82E2788F-6E70-4D55-AAEA-0B0401AB0868}" mergeInterval="0" personalView="1" maximized="1" xWindow="-9" yWindow="-9" windowWidth="1938" windowHeight="1051"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7" i="1" l="1"/>
  <c r="I98" i="1"/>
  <c r="I99" i="1"/>
  <c r="I44" i="1" l="1"/>
  <c r="I47" i="1"/>
  <c r="I60" i="1"/>
  <c r="I59" i="1"/>
  <c r="I58" i="1"/>
  <c r="I57" i="1"/>
  <c r="I56" i="1"/>
  <c r="I53" i="1"/>
  <c r="I52" i="1"/>
  <c r="I51" i="1"/>
  <c r="I50" i="1"/>
  <c r="I49" i="1"/>
  <c r="I48" i="1"/>
  <c r="I46" i="1"/>
  <c r="I45" i="1"/>
  <c r="I43" i="1"/>
  <c r="I42" i="1"/>
  <c r="I109" i="1"/>
  <c r="I108" i="1"/>
  <c r="I107" i="1"/>
  <c r="I106" i="1"/>
  <c r="I105" i="1"/>
  <c r="I104" i="1"/>
  <c r="I30" i="1"/>
  <c r="I34" i="1"/>
  <c r="I33" i="1"/>
  <c r="I32" i="1"/>
  <c r="I29" i="1"/>
  <c r="I28" i="1"/>
  <c r="I27" i="1"/>
  <c r="I26" i="1"/>
  <c r="I25" i="1"/>
  <c r="I24" i="1"/>
  <c r="I23" i="1"/>
  <c r="I22" i="1"/>
  <c r="I21" i="1"/>
  <c r="I20" i="1"/>
  <c r="I16" i="1"/>
  <c r="I15" i="1"/>
  <c r="I13" i="1"/>
  <c r="I11" i="1"/>
  <c r="I9" i="1"/>
  <c r="I100" i="1"/>
  <c r="I95" i="1"/>
  <c r="I96" i="1"/>
  <c r="F115" i="1"/>
  <c r="F93" i="1"/>
  <c r="I64" i="1"/>
  <c r="F116" i="1" l="1"/>
</calcChain>
</file>

<file path=xl/comments1.xml><?xml version="1.0" encoding="utf-8"?>
<comments xmlns="http://schemas.openxmlformats.org/spreadsheetml/2006/main">
  <authors>
    <author>Шаханина Анжелика Александровна</author>
  </authors>
  <commentList>
    <comment ref="O17" authorId="0" shapeId="0">
      <text>
        <r>
          <rPr>
            <b/>
            <sz val="9"/>
            <color indexed="81"/>
            <rFont val="Tahoma"/>
            <family val="2"/>
            <charset val="204"/>
          </rPr>
          <t>Шаханина Анжелика Александровна:</t>
        </r>
        <r>
          <rPr>
            <sz val="9"/>
            <color indexed="81"/>
            <rFont val="Tahoma"/>
            <family val="2"/>
            <charset val="204"/>
          </rPr>
          <t xml:space="preserve">
были постоянные ваканси
</t>
        </r>
      </text>
    </comment>
    <comment ref="O24" authorId="0" shapeId="0">
      <text>
        <r>
          <rPr>
            <b/>
            <sz val="9"/>
            <color indexed="81"/>
            <rFont val="Tahoma"/>
            <family val="2"/>
            <charset val="204"/>
          </rPr>
          <t>Шаханина Анжелика Александровна:</t>
        </r>
        <r>
          <rPr>
            <sz val="9"/>
            <color indexed="81"/>
            <rFont val="Tahoma"/>
            <family val="2"/>
            <charset val="204"/>
          </rPr>
          <t xml:space="preserve">
были постоянные ваканси
</t>
        </r>
      </text>
    </comment>
  </commentList>
</comments>
</file>

<file path=xl/sharedStrings.xml><?xml version="1.0" encoding="utf-8"?>
<sst xmlns="http://schemas.openxmlformats.org/spreadsheetml/2006/main" count="1689" uniqueCount="457">
  <si>
    <t>Сведения о наличии свободных рабочих мест (вакантных должностей)</t>
  </si>
  <si>
    <t>№
п/п</t>
  </si>
  <si>
    <t>Наименование
подразделения</t>
  </si>
  <si>
    <t>Внутреннее
подразделение
(для всех), цех,
участок или отдел
(для РСС)</t>
  </si>
  <si>
    <t>Наименование
профессии
(специальности),
должности</t>
  </si>
  <si>
    <t>Необходимое количество работников</t>
  </si>
  <si>
    <t>Заработная плата (доход)</t>
  </si>
  <si>
    <t>Должностные обязанности
(расскажите о главных обязанностях и задачах сотрудника на этой должности – перечислите 5-7 важных пунктов)</t>
  </si>
  <si>
    <t>Требования к кандидату
(профессионально-квалификационные требования, образование, дополнительные навыки, опыт работы)</t>
  </si>
  <si>
    <t>Данные по вакансии</t>
  </si>
  <si>
    <t>Предоставление
дополнительных
социальных гарантий
работнику</t>
  </si>
  <si>
    <t>Профессиограмма</t>
  </si>
  <si>
    <t>Класс условий труда</t>
  </si>
  <si>
    <t>С какого времени вакансия (только для РСС)</t>
  </si>
  <si>
    <t>Потребность в поиске и подборе кандидатов (да/нет)</t>
  </si>
  <si>
    <t>Обоснование отсутствия потребности в поиске и подборе кандидатов (фамилия кандидатуры, вакансия под производственную программу по… , др.)</t>
  </si>
  <si>
    <t>всего</t>
  </si>
  <si>
    <t>муж.</t>
  </si>
  <si>
    <t>жен.</t>
  </si>
  <si>
    <t>график работы
(полный рабочий день, сменный график, гибкий график, вахтовый метод, ненормированный рабочий день, неполный рабочий день)</t>
  </si>
  <si>
    <t>начало работы</t>
  </si>
  <si>
    <t>окончание работы</t>
  </si>
  <si>
    <t>тип занятости
(полная занятость, частичная занятость, временная, стажировка, сезонная, удаленная)</t>
  </si>
  <si>
    <t>полный рабочий день</t>
  </si>
  <si>
    <t>09-00</t>
  </si>
  <si>
    <t>18-00</t>
  </si>
  <si>
    <t>полная занятость</t>
  </si>
  <si>
    <t>3.1</t>
  </si>
  <si>
    <t>да</t>
  </si>
  <si>
    <t>кладовщик</t>
  </si>
  <si>
    <t>сменный график</t>
  </si>
  <si>
    <t>2</t>
  </si>
  <si>
    <t>Завод строительных материалов</t>
  </si>
  <si>
    <t>машинист крана (крановщик)</t>
  </si>
  <si>
    <t xml:space="preserve">наличие свидетельств, удостоверений по профессии, опыт работы </t>
  </si>
  <si>
    <t xml:space="preserve">00-00
08-00
16-00               </t>
  </si>
  <si>
    <t xml:space="preserve">08-00
16-00
00-00               </t>
  </si>
  <si>
    <t>Рынок труда НПР, возможно привлечение из других регионов</t>
  </si>
  <si>
    <t>нет</t>
  </si>
  <si>
    <t>п. 4.4.</t>
  </si>
  <si>
    <t>Рынок труда НПР, Возможно привлечение на первоначальное профессиональное обучение</t>
  </si>
  <si>
    <t>3.2</t>
  </si>
  <si>
    <t>дополнительный отпуск за работу во вредных условиях труда 7 дней</t>
  </si>
  <si>
    <t xml:space="preserve">Цех по производству сборного железобетона, бетонов и растворов/ Электромеханослужба </t>
  </si>
  <si>
    <t>дополнительный отпуск за работу во вредных условиях труда 14 дней</t>
  </si>
  <si>
    <t>электромонтер по ремонту и обслуживанию электрооборудования</t>
  </si>
  <si>
    <t>разборка, капитальный ремонт, сборка, установка и центровка высоковольтных электрических машин и электроаппаратов различных типов и систем напряжением до 15 кВ; наладка схем и устранение дефектов в сложных устройствах средств защиты и приборах автоматики и телемеханики; демонтаж, ремонт, сборка механической и электрической частей электрических и электронных приборов всех систем и назначений; обслуживание силовых и осветительных установок с особо сложными схемами включения электрооборудования и схем машин и агрегатов, связанных в поточную линию, а также оборудования с автоматическим регулированием технологического процесса</t>
  </si>
  <si>
    <t>временная</t>
  </si>
  <si>
    <t>п. 4.4.; 5.1.; 6.1.; 9.</t>
  </si>
  <si>
    <t xml:space="preserve">Цех по производству минераловатных изделий, электродов и профилированию металла/ Электромеханослужба </t>
  </si>
  <si>
    <t xml:space="preserve">08-00                                               </t>
  </si>
  <si>
    <t>16-00</t>
  </si>
  <si>
    <t>обслуживание силовых агрегатов, машин и оборудования, замена ламп, демонтаж, монтаж, ревизия светильников потолочного освещения, разборка, капитальный ремонт, сборка, установка и центоровка электрических машин и электроаппаратов, наладка, ремонт и регулирование ответственных, экспериментальных схем технологического оборудования.</t>
  </si>
  <si>
    <t>п. 1.3.; 4.4.; 9.</t>
  </si>
  <si>
    <t xml:space="preserve">слесарь-ремонтник </t>
  </si>
  <si>
    <t>выполнять разборку, ремонт, сборку и испытание особо сложного оборудования и механизмов оборудования, агрегатов и машин; слесарная обработка деталей по 6 - 7 квалитетам (1 – 2 – м класса точности); изготовление сложных приспособлений для ремонта и монтажа; выявление и устранение дефектов во время эксплуатации оборудования и при проверке в процессе ремонта; выполнение такелажных работ при перемещении грузов с помощью подъемных сооружений управляемых с пола.</t>
  </si>
  <si>
    <t>слесарь по эксплуатации и ремонту газового оборудования</t>
  </si>
  <si>
    <t>проведение визуального осмотра технических устройств на выявление внешних дефектов и их устранение (при возможности), проверка  соответствия  комплектности  технических устройств эксплуатационной документации изготовителя, очистка, смазка, притирка технических устройств, проверка состояния окраски и креплений газопроводов в составе сети газопотребления жилых и общественных зданий, визуальная проверка наличия и состояния защитных футляров в местах прокладки газопроводов через наружные и внутренние конструкции жилых и общественных зданий, выявление  нарушений  прокладки  газопроводов  в составе сети газопотребления, проверка герметичности соединений и отключающих технических устройств (приборный метод, обмыливание, опрессовка воздухом) на газопроводах в составе сети газопотребления, устранение утечек газа на газопроводах в составе сети газопотребления, разборка (сборка) и смазка отключающих технических устройств на газопроводах в составе сети газопотребления жилых и общественных зданий, визуальная проверка наличия свободного доступа, целостности и соответствия нормативным требованиям газопроводов; проверка давления газа перед газоиспользующим оборудованием, при всех работающих горелках и после прекращения подачи газа; проверка наличия тяги в дымовых и вентиляционных каналах, состояния соединительных труб с дымовым каналом при выполнении технического обслуживания газопроводов в составе сети газопотребления и технических устройств на них.</t>
  </si>
  <si>
    <t>п. 1.3.; 13.; 4.4.; 5.1.; 6.1.</t>
  </si>
  <si>
    <t>Цех по производству минераловатных
изделий, электродов и профилированию металла Участок по
производству теплоизоляционных и строительных материалов Отделение
по производству минераловатных изделий</t>
  </si>
  <si>
    <t>шихтовар</t>
  </si>
  <si>
    <t>ведение процесса получения расплава в ванных и других печах при производстве минеральной ваты из минерального сырья, отходов производства цемента и других строительных материалов, управление загрузкой минерального сырья, обеспечение стабильного состава расплава и его температуры, регулирование работы печей, копильников, фидеров, регенераторов, вентиляторов, дымовоздушных клапанов, форсунок, горелок. Наблюдение за показаниями контрольно – измерительных приборов, охлаждением печей и фидеров, уровнем расплава, его равномерным поступлением на узел волокнообразования, температурой и вязкостью расплава, дутьем, состоянием печи, контроль, регулировка давления подачи оборотного, пожарно – хозяйственного, технического водоснабжения для газоэлектрической плавильной печи, обслуживание газораспределительных установок, узлов перекидки при работе на жидком топливе.</t>
  </si>
  <si>
    <t>п. 1.3.; 4.4.; 4.8.</t>
  </si>
  <si>
    <t>3.3</t>
  </si>
  <si>
    <t>п. 4.4.; 5.1.</t>
  </si>
  <si>
    <t>Цех остеклования труб, производства пенополиуретана и изделий из пенополиуретана/ Электромеханослужба</t>
  </si>
  <si>
    <t>разборка, капитальный ремонт, сборка, установка и центровка высоковольтных электрических машин и электроаппаратов различных типов и систем с напряжением до 15 кВт, наладка схем и устранение дефектов в сложных устройствах средств защиты и приборах автоматики и телемеханики, обслуживание силовых и осветительных установок с особо сложными схемами включения электрооборудования и схем машин и агрегатов, связанных в поточную линию, а также оборудования с автоматическим регулированием технологического процесса, монтаж и ремонт кабельных сетей напряжением свыше 35 кВ, с монтажом вводных устройств и соединительных муфт, ремонт, монтаж, установка и наладка ртутных выпрямителей и высокочастотных установок мощностью свыше 1000 кВт.</t>
  </si>
  <si>
    <t>п. 1.3.; 13.; 24.; 4.4.; 5.1.; 6.1.</t>
  </si>
  <si>
    <t>Цех остеклования труб, производства пенополиуретана и изделий из пенополиуретана/ Участок по производству остеклованной, пенополиуретановой продукции/ Отделение остеклования труб</t>
  </si>
  <si>
    <t>управление мостовым краном грузоподъёмностью 5 т и 10 т., оснащенными различными грузозахватными приспособлениями, при выполнении сложных работ по погрузке, разгрузке, перегрузке и транспортировке длинномерных грузов (длиной свыше 6 м) и других аналогичных грузов, требующих повышенной осторожности, а также при выполнении работ по монтажу технологического оборудования и связанных с ним конструкций, агрегатов, узлов, машин, при выполнении монтажных и ремонтных работ.</t>
  </si>
  <si>
    <t>Лаборатория по контролю производства
теплоизоляционных, строительных материалов и остеклованной
продукции</t>
  </si>
  <si>
    <t>составление дефектных ведомостей и актов на недостачу или порчу товаротранспортных ценностей, ведение установленного учета и отчетности, формирование кжедекадных реестров по отгрузки продукции, участие в проведении инвентаризации</t>
  </si>
  <si>
    <t>Цементный завод</t>
  </si>
  <si>
    <t>Цех производства и помола цемента и извести Отделение по производству и помолу цемента Бригада №2 (Сквозная комплексная бригада по производству и помолу цемента) Комплексные звенья по отгрузке цемента</t>
  </si>
  <si>
    <t>насыпщик цемента</t>
  </si>
  <si>
    <t>обслуживание цементных силосов, узлов разгрузки цемента из силосов и узлов загрузки цемента в автотранспорт, включая вспомогательное оборудование и трубопроводы подачи воздуха и цемента), проверка технического состояния оборудования (цементные силосы, система цементопроводов, линии подачи сжатого воздуха, загрузочные головки (телескопы), узлы разгрузки цементных силосов, включая грохот), выполнение технического обслуживания и ремонта узлов разгрузки силосов, установок для загрузки цемента, вспомогательного оборудования, телескопов, контроль за полным и равномерным наполнением автоцементовозов и иной тары, закрытие и открытие люков цементовозов, крышек контейнеров, учет отгруженного цемента путем контрольных замеров.</t>
  </si>
  <si>
    <t>дополнительный отпуск за работу во вредных условиях труда 14 дней, молоко</t>
  </si>
  <si>
    <t>п. 3.1.; 3.1.8.2.; 4.4.; 4.7.; 6.1.</t>
  </si>
  <si>
    <t>Цех производства и помола цемента и извести/ Отделение по производству и помолу цемента/ Бригада №2 (Сквозная комплексная бригада по производству и помолу цемента)/ Комплексные звенья по подаче сырья</t>
  </si>
  <si>
    <t>дробильщик</t>
  </si>
  <si>
    <t>обслуживание молотковых и роторных дробилок, обеспечение равномерной и непрерывной подачи в дробилку измельчаемого материала, не допуская попадания в неё кусков, размер которых превышает установленные нормы, удаление из дробилок, питателей и конвейеров негабаритных кусков материала и посторонних предметов, устранение забутовок сырьевых материалов в бункерах, пересыпных течках, отбор пробы сырьевых материалов, прием и входной контроль поступающих сырьевых материалов.</t>
  </si>
  <si>
    <t>п. 3.1.; 3.1.8.2.; 4.4.; 6.1.</t>
  </si>
  <si>
    <t>Цех производства и помола цемента и извести Специализированная бригада №4 по обслуживанию электрооборудования</t>
  </si>
  <si>
    <t>п. 3.1., 3.1.8, 4.4, 5.1, 6,  6.1, 6.2, 9.</t>
  </si>
  <si>
    <t>п. 3.1.; 3.1.8.; 3.1.8.2.; 4.4.</t>
  </si>
  <si>
    <t>Цех обжига клинкера в производстве цемента/ Бригада №3 (Сквозная комплексная бригада обжига клинкера в производстве цемента)/ Комплексные звенья по приготовлению шлама</t>
  </si>
  <si>
    <t>п. 4.4</t>
  </si>
  <si>
    <t>лаборант химического анализа</t>
  </si>
  <si>
    <t>Отдел главного энергетика</t>
  </si>
  <si>
    <t>главный специалист</t>
  </si>
  <si>
    <t xml:space="preserve">организация надежной, безопасной, экономичной и безаварийной эксплуатации оборудования ТВГСиК; составление, контроль выполнения годовых и месячных графиков ППР оборудования ТВГСиК; контроль выполнения работ по техническому обслуживанию и ремонту основных фондов Завода Общества в части ремонтов оборудования ТВГСиК; определение потребности в материалах, оборудовании, запасных частях, приборах, необходимых для выполнения графика ППР оборудования ТВГСиК, составляет годовую заявку на материалы и оборудование, создание и поддержание на необходимом уровне неснижаемый запас материалов, резервного энергооборудования, аппаратуры, запасных частей; обеспечение сохранности материально-технических ресурсах (далее - МТР), находящихся в подотчете; контролирует полноту мер по обеспечению сохранности МТР (по функциональной принадлежности) в структурных подразделениях Завода Общества; своевременное составление, контроль выполнения графиков поверки, калибровки средств измерения, средств индивидуальной защиты; соблюдение гидравлических и тепловых режимов работы систем теплоснабжения подразделений Завода Общества
</t>
  </si>
  <si>
    <t>высшее профессиональное (техническое) образование в области электроэнергетики, теплотехники, электромеханики , стаж работы по специальности не менее двух лет или среднее профессиональное и стаж работы не менее трех лет;</t>
  </si>
  <si>
    <t>п. 13.; 6.1.</t>
  </si>
  <si>
    <t>энергетик</t>
  </si>
  <si>
    <t>организовывать работу ЭМС, в начале смены выдавать ремонтному персоналу задание в журнале выдачи сменных заданий под роспись, в течение смены контролировать и в конце смены принимать выполненные работы; разрабатывать и внедрять мероприятия по экономии энергоресурсов, снижению норм расхода энергоресурсов на единицу продукции; осуществлять расчетный и технический учет электроэнергии, теплоэнергии, воды, составлять дефектные ведомости на капитальные ремонты электрооборудования, тепловодоснабжения; составлять схемы электрических сетей, тепловых сетей, водопотребления, пароснабжения, канализационных систем.</t>
  </si>
  <si>
    <t>п. 6.; 9.</t>
  </si>
  <si>
    <t>Цех обжига клинкера в производстве цемента</t>
  </si>
  <si>
    <t>организовывать работу, в начале смены выдавать ремонтному персоналу задание в журнале выдачи сменных заданий под роспись, в течение смены контролировать и в конце смены принимать выполненные работы; разрабатывать и внедрять мероприятия по экономии энергоресурсов, снижению норм расхода энергоресурсов на единицу продукции; осуществлять расчетный и технический учет электроэнергии, теплоэнергии, воды, составлять дефектные ведомости на капитальные ремонты электрооборудования, тепловодоснабжения; составлять схемы электрических сетей, тепловых сетей, водопотребления, пароснабжения, канализационных систем.</t>
  </si>
  <si>
    <t>высшее профессиональное (техническое) образование  , стаж работы по специальности не менее двух лет или среднее профессиональное и стаж работы не менее трех лет</t>
  </si>
  <si>
    <t>п. 3.1.; 3.1.8.; 3.1.8.2.; 4.4.; 6.1.; 9.</t>
  </si>
  <si>
    <t>и социальной политике</t>
  </si>
  <si>
    <t>контроль химического состава поступающего сырья и готовой продукции, приготовление химических растворов, построение графиков.</t>
  </si>
  <si>
    <t>п.1.8.; 4.1.</t>
  </si>
  <si>
    <t>п. 3.1.; 3.1.8.2.; 4.4.; 5.1.; 6.1.; 8.</t>
  </si>
  <si>
    <t>дополнительный отпуск за работу во вредных условиях труда 7  дней</t>
  </si>
  <si>
    <t>ИТОГО по ООО "Норильский обеспечивающий комплекс" (рабочие)</t>
  </si>
  <si>
    <t>РСС</t>
  </si>
  <si>
    <t>ИТОГО по ООО "Норильский обеспечивающий комплекс" (РСС):</t>
  </si>
  <si>
    <t>ИТОГО по ООО "Норильский обеспечивающий комплекс" (рабочие + РСС)</t>
  </si>
  <si>
    <t xml:space="preserve">лаборант химического анализа </t>
  </si>
  <si>
    <t>01.05.2023;
01.05.2023</t>
  </si>
  <si>
    <t xml:space="preserve">машинист насосных установок </t>
  </si>
  <si>
    <t>аспираторщик</t>
  </si>
  <si>
    <t>мастер</t>
  </si>
  <si>
    <t>Цех по производству минераловатных изделий, электродов и профилированию металла/Участок по производству теплоизоляционных и строительных материалов/Отделение по производству электродов и профилированию металла</t>
  </si>
  <si>
    <t>Цех по производству сборного железобетона, бетонов и растворов Участок по производству железобетонных изделий, строительных смесей</t>
  </si>
  <si>
    <t>п. 6.1.</t>
  </si>
  <si>
    <t>электромеханик</t>
  </si>
  <si>
    <t>среднее профессиональное образование и стаж работы по специальности не менее одного года на инженерно-технической должности.</t>
  </si>
  <si>
    <t>Цех по производству минераловатных
изделий, электродов и профилированию металла Электромеханослужба</t>
  </si>
  <si>
    <t xml:space="preserve">высшее профессиональное (техническое) образование, стаж работы по специальности не менее двух лет или среднее профессиональное и стаж работы не менее трех лет
</t>
  </si>
  <si>
    <t>Рабочие</t>
  </si>
  <si>
    <t>ведущий специалист</t>
  </si>
  <si>
    <t>Контактная информация сотрудника ОРП
(ФИО, телефон, адрес, проезд, приемные часы, email)</t>
  </si>
  <si>
    <t>Контактная информация руководителя
(ФИО, телефон, email)</t>
  </si>
  <si>
    <t>Начальник лаборатории Сергеева Виктория Васильевна; 25-69-81; SergeevaVV@nornik.ru</t>
  </si>
  <si>
    <t>Главный энергетик – начальник отдела Лепшин Алексей Валерьевич; 25-68-54; LepshinAV@nornik.ru</t>
  </si>
  <si>
    <t>Участок по эксплуатации грузоподъемных кранов и
обслуживанию обеспыливающего оборудования в производстве цемента
Бригада №7 (Бригада по эксплуатации грузоподъемных кранов в
производстве цемента)</t>
  </si>
  <si>
    <t>Участок по эксплуатации грузоподъемных кранов и
обслуживанию обеспыливающего оборудования в производстве цемента
Бригада №7 (Бригада по эксплуатации грузоподъемных кранов в
производстве цемента) Звено на погрузо-разгрузочных работах в
производстве извести</t>
  </si>
  <si>
    <t>Участок по эксплуатации грузоподъемных кранов и
обслуживанию обеспыливающего оборудования в производстве цемента
Бригада №8 (Бригада по обслуживанию обеспыливающего оборудования в
производстве цемента) Звено по обслуживанию обеспыливающего
оборудования в производстве цемента</t>
  </si>
  <si>
    <t>Начальник участка 
Королев Станислав Витальевич; 26-13-49; KorolevStV@nornik.ru</t>
  </si>
  <si>
    <t>Начальник цеха 
Шестин Андрей Глебович; 
26-13-57; ShestinAG@nornik.ru</t>
  </si>
  <si>
    <t>Начальник цеха 
Кочетков Дмитрий Алексеевич; 25-69-37; KochetkovDA@nornik.ru</t>
  </si>
  <si>
    <t>Начальник цеха Вологжанин Дмитрий Георгиевич; 25-68-95; VologzhaninDG@nornik.ru</t>
  </si>
  <si>
    <t>Аппарат управления</t>
  </si>
  <si>
    <t>Маркшейдерский отдел</t>
  </si>
  <si>
    <t xml:space="preserve">горнорабочий на маркшейдерских работах </t>
  </si>
  <si>
    <t>транспортировка маркшейдерских приборов и инструментов, установка (приведение) их в рабочее (исходное) положение; выполнение чертежных работ в туши и в карандаше, производство выкопировок горных работ, схем, чертежей, графиков, ремонт и реставрация рабочих планов и документов; выполнять установку маркшейдерских знаков, реперов, центров в карьере.</t>
  </si>
  <si>
    <t>среднее профессиональное образование, наличие удостоверения по профессии, опыт работы приветствуется. Отсутствие медицинских противопоказаний</t>
  </si>
  <si>
    <t>Рынок труда НПР</t>
  </si>
  <si>
    <t>Рудник "Мокулаевский"</t>
  </si>
  <si>
    <t>Горный участок</t>
  </si>
  <si>
    <t xml:space="preserve">горнорабочий </t>
  </si>
  <si>
    <t>осуществляет оперативный учет транспортированной горной массы из карьера. Производит доставку, установку, содержание дорожных знаков в карьере. Выполняет вспомогательные работы по монтажу, восстановлению водоотлива, очистных сооружений, изготовлению дорожных знаков. Ведёт наблюдение за состоянием параметров бровки (предохранительного вала) в карьере. Ограждает сигналами (знаками, аншлагами, ограждениями) опасные места и зоны потенциальных опасностей. Очищает от льда и снега вход в балок-бытовку и содержит помещение балка-бытовки в надлежащем состоянии (уборка помещений). При помощи знаковой сигнализации осуществляет контроль работы дорожно-строительной техники. Осуществляет складирование и хранение инструментов, материалов и запасов, уборку отходов и пригодных к использованию материалов и оборудования с мест работы после завершения работ.</t>
  </si>
  <si>
    <t>начальное профессиональное образование по программам профессиональной подготовки рабочих по профессии.</t>
  </si>
  <si>
    <t>08:00
20:00</t>
  </si>
  <si>
    <t>20:00
08:00</t>
  </si>
  <si>
    <t>Главный инженер карьера Тарлецкий Антон Сергеевич; 25-54-15; TarletskiyAnS@nornik.ru</t>
  </si>
  <si>
    <t>Электромеханический участок</t>
  </si>
  <si>
    <t>наличие удостоверения по профессии</t>
  </si>
  <si>
    <t>электрослесарь по обслуживанию и ремонту оборудования</t>
  </si>
  <si>
    <t xml:space="preserve">монтаж, демонтаж, ремонт, опробование и техническое обслуживание электрической части машин, узлов и механизмов средней сложности, оборудования высоковольтных подстанций. Заземление и зануление электросиловых установок. Проверка изоляции электрооборудования и сушка высоковольтных двигателей и трансформаторов. Ремонт, разделка и вулканизация высоковольтных гибких кабелей и конвейерных лент. Ремонт освещения с групповыми прожекторами. Замена соединительных муфт. Осмотр и ремонт электротехнического оборудования автоматизированных ламповых. Наблюдение, контроль работы распределительных устройств, электродвигателей, трансформаторов, генераторов, тормозных электромагнитов. Техническое обслуживание преобразовательных установок, подстанций, средств сигнализации, централизации, блокировки и автоматической светофорной блокировки рельсового транспорта. Испытание средств электрической защиты при напряжении до 1000 В. Испытание отремонтированных электрических машин, аппаратов и приборов.   Электродвигатели высоковольтные - разборка, сборка, замена подшипников, щеткодержателей, щеток, ремонт коллекторов, устранение повреждений обмоток. Экскаваторы - монтаж, демонтаж, ремонт электрооборудования. Трансформаторы и распределительные устройства - ревизия. </t>
  </si>
  <si>
    <t>08:00
16:00</t>
  </si>
  <si>
    <t>16:00
00:00</t>
  </si>
  <si>
    <t>п. 4.4.; 6.1.; 9.</t>
  </si>
  <si>
    <t>монтаж, демонтаж, заземление, ремонт, опробование и техническое обслуживание электрической части простых машин, узлов и механизмов, средств сигнализации и освещения, распределительных, абонентских кабельных и телефонных сетей. Ремонт и монтаж воздушных линий электропередачи, установка грозозащиты. Передвижка опор линий электропередачи. Замена и подключение контрольно-измерительных приборов: амперметров, вольтметров, манометров. Замер силы тока, напряжения в цепях переменного и постоянного тока низкого напряжения. Устройство заземляющих контуров. Вулканизация гибких кабелей, нанесение надписей. Зарядка аккумуляторных батарей, доливка и замена электролита. Навеска сигнальных устройств, смена электроламп, электрических патронов. Осмотр и ремонт электротехнического оборудования неавтоматизированных ламповых. Осмотр и текущий ремонт электродвигателей переменного тока низкого напряжения.</t>
  </si>
  <si>
    <t>электромонтер по ремонту воздушных линий электропередач</t>
  </si>
  <si>
    <t>выполнение верховых ремонтных работ на отключенных линиях электропередачи напряжением до 35 кВ и низовых работ на линиях электропередачи любых напряжений. Верховой осмотр линий электропередачи до 110 кВ под напряжением. Ремонт деревянных опор с выправкой и заменой деталей, проверка на загнивание элементов опор под напряжением. Окраска металлических опор на высоте, ремонт фундаментов, механическая очистка проводов и тросов от гололеда. Сращивание проводов и тросов. Сборка изоляторов в гирлянды. Установка и смена трубчатых разрядников на линиях электропередачи до 110 кВ. Такелажные работы по перемещению грузов при помощи простых средств механизации</t>
  </si>
  <si>
    <t xml:space="preserve"> 6.1.; 9.</t>
  </si>
  <si>
    <t>характеристика работ. Ремонт, монтаж, демонтаж и техническое обслуживание линий электропередачи напряжением 35 - 110 кВ, средств изоляции и грозозащиты с применением средств механизации. Техническое обслуживание ЛЭП всех напряжений, ответвлений к помещениям, перемычек, заземляющих спусков, контуров заземлений. Оформление результатов обследования и составление технической документации. Подготовка рабочих мест и допуск бригады к работе на ЛЭП напряжением 35 - 110 кВ. Верховые проверки высоковольтных линий электропередачи с выемкой проводов и тросов из зажимов с детальной проверкой подвесной и оттяжной арматуры. Проверка ржавления металлических опор и металлических траверс железобетонных опор. Проверка состояния механизмов и защитных средств при выполнении работ на высоте и под напряжением. Очистка и окраска металлических опор под напряжением в сложных условиях вручную и при помощи механизмов. Руководство простейшими работами на высоковольтных линиях напряжением до 35 кВ. Такелажные работы с грузами при помощи грузоподъемных механизмов и специальных приспособлений.</t>
  </si>
  <si>
    <t>Рудник "Кайерканский"</t>
  </si>
  <si>
    <t>обслуживание насосов и насосных установок; запуск и остановка насосов, поддержание заданных параметров давления перекачиваемых жидкостей, контроль бесперебойной работы насосов и запорной арматуры обслуживаемого участка трубопроводов; ведение технического учета и отчетности о работе насосных установок, определение и устранение неисправностей в работе насосного оборудования, в том числе электродвигателях и электрических схемах, и осветительных сетях технологического оборудования.</t>
  </si>
  <si>
    <t>00:00
08:18
17:10</t>
  </si>
  <si>
    <t>06:42
15:00
23:52</t>
  </si>
  <si>
    <t>дополнительный отпуск за работу во вредных условиях труда</t>
  </si>
  <si>
    <t>п.4.4; 
п.6.1;
п.9</t>
  </si>
  <si>
    <t>Аналитический участок</t>
  </si>
  <si>
    <t>п. 1.1.; 1.8.1.1.; 4.4.</t>
  </si>
  <si>
    <t>Главный инженер шахты "Ангидрит" 
Меркулов Алексей Алексеевич (3919) 25-39-48 merkulovaa@nornik.ru</t>
  </si>
  <si>
    <t>Вакансии критичны к заполнению сроки подбора сжатые</t>
  </si>
  <si>
    <t>бурильщик шпуров</t>
  </si>
  <si>
    <t>управление СБУ в процессе бурения шпуров, передвижения и установки в забое,  подготовка СБУ к работе, проверка наличия смазки, заправка заправочных емкостей, подключение к энергонесущей сети (электроэнергия или сжатый воздух) и к ставу с водой, проверка затяжки резьбовых соединений, разметка расположения шпуров в соответствии с паспортом буровзрывных работ и паспортом крепления, осмотр места работы, содержание его в безопасном состоянии, оборка боков и кровли выработки от заколов, провешивание забоев согласно маркшейдерским указаниям, совместно с горным мастером или по его поручению с лицом, назначенным горным мастером, продувка, промывка шпуров, смена буров и коронок в процессе бурения, подбор буров и коронок, бурение шпуров и скважин (для отбойки камер и забоев, крепления и перекрепления   горных выработок под СПА, разгрузочных шпуров в очистных и подготовительных забоях) на электрических, пневматических и гидравлических СБУ.</t>
  </si>
  <si>
    <t>п. 16.; 18.1.; 4.3.2.; 4.4.</t>
  </si>
  <si>
    <t>мобилизован Тимошенко Е.А.</t>
  </si>
  <si>
    <t>Главный инженер шахты "Известняков" 
Митютько Вадим Вячеславович (3919) 26-16-40
MityutkoVV@nornik.ru</t>
  </si>
  <si>
    <t>монтаж, демонтаж, ремонт, наладка, опробование, сдача в эксплуатацию и техническое обслуживание аппаратуры и оборудования с элементами электронной (полупроводниковой) техники, высоковольтных и низковольтных подстанций, в комплектных высоковольтных распределительных устройствах типа КРУВ, КРУН и аналогичных, нестационарных насосных установок и стационарных водоотливных установок, оборудования высоковольтных подстанций, вентиляторов местного проветривания, преобразовательных подстанций, зарядных устройств, средств сигнализации и освещения, распределительных шкафов и коробок, проходных муфт, низковольтных кабельных сетей, местных заземлений электроаппаратов и установок.</t>
  </si>
  <si>
    <t>00:00
08:00
16:00</t>
  </si>
  <si>
    <t>08:00
16:00
00:00</t>
  </si>
  <si>
    <t>электрогазосварщик</t>
  </si>
  <si>
    <t>Ручная дуговая, плазменная и газовая сварка различной сложности аппаратов, деталей, узлов, конструкций и трубопроводов из различных сталей, чугуна, цветных металлов и сплавов, предназначенных для работы под динамическими и вибрационными нагрузками и под давлением. - Ручное электродуговое воздушное строгание сложных деталей из различных сталей, чугуна, цветных металлов и сплавов в различных положениях;</t>
  </si>
  <si>
    <t>п. 1.1.; 1.36.; 1.39.; 1.42.; 3.1.; 3.1.3.; 3.1.6.; 3.1.7.; 4.2.1.; 4.3.1.; 4.3.2.; 4.4.; 4.8.; 5.1.; 6.1.; 9.</t>
  </si>
  <si>
    <t>мобилизован Выскварко А.В.</t>
  </si>
  <si>
    <t>Карьер "Кайерканский"</t>
  </si>
  <si>
    <t>п. 4.3.2.; 4.4.</t>
  </si>
  <si>
    <t>Главный инженер карьера "Кайерканский"
Бурдаш Игорь Витальевич
(3919) 26-16-32, 49-15-56
BurdashIV@nornik.ru</t>
  </si>
  <si>
    <t>Отдел автоматизации</t>
  </si>
  <si>
    <t>слесарь по КИПиА</t>
  </si>
  <si>
    <t>выполнение технического обслуживания контрольно-измерительных приборов: внешний осмотр приборов и вспомогательного оборудования, ремонт, сборка, настройка и наладка средств и систем автоматического контроля, а также обеспечение правильность производимых измерений, обеспечение надежной работы всех элементов системы контроля и управления контрольно-измерительных приборов, авторегуляторов, технологических защит, сигнализации и т.д, производить периодические осмотры  КИПиА и вспомогательного оборудования, на предмет выявления и устранения неисправностей в работе оборудования, с записью в журналах и обязательным уведомлением энергодиспетчера шахты о выполненных мероприятиях, непосредственно с места производства работ.</t>
  </si>
  <si>
    <t>п. 4.4.; 9.</t>
  </si>
  <si>
    <t>Начальник отдела автоматизации 
Кокаев Дмитрий Анатольевич
(3919) 25-44-19
KokaevDA@nornik.ru</t>
  </si>
  <si>
    <t>Проверка натяжения и схода транспортерных лент на конвейерах;
Проверка состояния на предмет целостности транспортерных лент конвейеров; Смазка подшипников приводных и натяжных станций конвейеров;
Проверка уровня масла в мотор-редукторах конвейеров и виброузле питателя;
Проверка целостности корпуса грохота и состояния сит;
Проверка целостности корпуса питателя
Осуществляет прием, учет горной массы; Принимает участие в зачистке просорного бункера;
Уборке просыпей под конвейерами;</t>
  </si>
  <si>
    <t>Цех по производству сборного железобетона, бетонов и растворов/ Участок по производству железобетонных изделий, строительных смесей/ Формовочное отделение</t>
  </si>
  <si>
    <t>мобилизован 
Баранов А.А.</t>
  </si>
  <si>
    <t>мобилизован Буртасовский М.С.</t>
  </si>
  <si>
    <t>мобилизован 
Денисов Р.А.</t>
  </si>
  <si>
    <t>машинист погрузочно-доставочной машины</t>
  </si>
  <si>
    <t xml:space="preserve">знание опасных и вредных производственных факторов, с которыми приходится соприкасаться в процессе работы; уметь пользоваться первичными средствами тушения пожара, знать их назначение и принцип работы; выполнять работы по наряду - путевке на выполнение сменного задания; предъявлять наряд-путевку для проверки по требованию лиц горного надзора, технической инспекции; перед началом работы производит ежесменное техническое обслуживание (далее – ЕТО) и проверку технического состояния машины (с опробованием работы систем, узлов и агрегатов, обратив особое внимание на комплектность машины, техническое состояние тормозов, рулевого управления, системы нейтрализации выхлопных газов, навесного оборудования, приборов освещения и сигнализации); результаты проверки заносит в бортовой журнал и в карточку ежесменного приема-передачи самоходного оборудования в работу/ремонт.
</t>
  </si>
  <si>
    <t>п. 16.; 18.1.; 4.3.2.; 4.4.; 6.1.</t>
  </si>
  <si>
    <t>Начальник службы 
Глушич Вадим Валериевич
(3919) 26-16-30, 49-15-63
GlushichVV@nornik.ru</t>
  </si>
  <si>
    <t>мобилизован 
Кравцов Р.А.</t>
  </si>
  <si>
    <t>Шахта "Ангидрит" (ПУПП)</t>
  </si>
  <si>
    <t xml:space="preserve">электрослесарь по обслуживанию и ремонту оборудования  </t>
  </si>
  <si>
    <t>машинист конвейера</t>
  </si>
  <si>
    <t>п. 16.; 3.1.; 3.1.8.; 3.1.8.2.; 4.3.2.; 4.4.</t>
  </si>
  <si>
    <t xml:space="preserve">монтаж, демонтаж, ремонт, опробование и техническое обслуживание электрооборудования; выявление и устранение неисправностей электрооборудования; дефектовка и ремонт узлов и агрегатов; разборка оборудования на цвет мет. и металлолом; ревизия электрочасти грузоподъемных машин, управляемых с пола; ремонт и техобслуживание, наладка и опробование электрооборудования в ремонтной зоне и в местах его установки, монтажа;  ликвидация последствий аварий на электрооборудовании; изготовление, ремонт, установка защитных экранов, ограждающих конструкций на заточные станки, другое оборудование участка; 
</t>
  </si>
  <si>
    <t>п. 16.; 18.1.; 4.3.2.; 4.4.; 6.1.; 9.</t>
  </si>
  <si>
    <t>взрывник</t>
  </si>
  <si>
    <t xml:space="preserve">выполнение взрывных работ средней сложности, а также сложных взрывных работ при ведении подземных горных работ при проходке наклонных и восстающих выработок; выполнение взрывных работ по ликвидации, заколов в кровле и стенках горных выработок, разделке негабаритов, слежавшейся горной массы; заряжание шпуров, скважин, камер и других выработок, проводимых для взрывных работ; выписка, получение, погрузка, выгрузка, доставка взрывчатых материалов из раздаточных складов к местам работ; приготовление забойки; проверка соответствия расположения, глубины и направления шпуров и скважин проектам и паспортам на взрывные работы; заряжание шпуров и скважин с применением пневмозарядчиками различных типов; определение безопасных зон и расстановка постов охраны опасной зоны.
</t>
  </si>
  <si>
    <t>01:00
10:40</t>
  </si>
  <si>
    <t xml:space="preserve">10:40
17:40
</t>
  </si>
  <si>
    <t>мобилизован 
Силаков А.Е.</t>
  </si>
  <si>
    <t>Заместитель главного инженера по буровзрывным работам
Белов Юрий Николаевич
41-57-23; 8-913-493-60-95
BelovYuN@nornik.ru</t>
  </si>
  <si>
    <t>п. 13.; 16.; 18.1.; 4.3.2.; 4.4.; 5.1.; 6.1.</t>
  </si>
  <si>
    <t>Цех остеклования труб, производства пенополиуретана и изделий из пенополиуретана</t>
  </si>
  <si>
    <t>16.01.2024 16.03.2024</t>
  </si>
  <si>
    <t xml:space="preserve">
01.02.2024,
26.10.2023</t>
  </si>
  <si>
    <t>механик</t>
  </si>
  <si>
    <t>среднее профессиональное образование, наличие удостоверения по профессии не требуется.</t>
  </si>
  <si>
    <t>Лаборатория по контролю производства
железобетонных изделий, строительных смесей и металлоконструкций</t>
  </si>
  <si>
    <t>Начальник лаборатории Иманкулова Марина Николаевна; 25-70-32; ImankulovaMN@nornik.ru</t>
  </si>
  <si>
    <t>качественно и своевременно осуществлять контроль с соблюдением требований Стандартов, технических условий, проектной и технологической документации на выпускаемую продукцию, осуществлять пооперационный контроль технологического процесса производства железобетонных изделий и конструкций, 
определять показатели качества согласно НТД в соответствии со схемой технического контроля, в том числе: проверка требуемого защитного слоя, правильность установки закладных деталей, контроль соответствия требованиям технической документации (форма, внешний вид, закладные детали, подъемные петли, арматурные каркасы), контролировать качество сборки под сварку сварных соединений,   изделий, узлов и конструкций из углеродистых сталей, производить правильную маркировку готовой ПРОДУКЦИИ, оформлять паспорта качества на выпускаемую продукцию, применять в работе поверенный измерительный инструмент, приборы, оборудование, содержать их в чистоте и порядке, своевременно выписывать «Предупреждения» о нарушениях, выявленных в процессе производства, и ставить в известность начальников смен и непосредственного руководителя, правильно применять средства индивидуальной и коллективной защиты, проходить обучение безопасным методам и приемам выполнения работ по охране труда, оказанию первой помощи при несчастных случаях на производстве, инструктаж по охране труда, стажировку на рабочем месте, ежегодную проверку знаний инструкций по охране труда, в комиссиях, назначенных начальником подразделения производства.</t>
  </si>
  <si>
    <t>контролер строительных изделий и материалов</t>
  </si>
  <si>
    <t>03.05.2024,
24.05.2024</t>
  </si>
  <si>
    <t xml:space="preserve">
01.10.2023</t>
  </si>
  <si>
    <t>,</t>
  </si>
  <si>
    <t xml:space="preserve">Цех по производству сборного железобетона, бетонов и растворов Участок по производству железобетонных изделий, строительных смесей Отделение по производству пакетированных сухих смесей      </t>
  </si>
  <si>
    <t>укладчик-упаковщик</t>
  </si>
  <si>
    <t>п. 4.4.; 6.1.</t>
  </si>
  <si>
    <t>Квалификация (тариф-ный разряд, оклад, класс, кат.)</t>
  </si>
  <si>
    <t>Дополнительные сведения по вакансии
(возможность первоначального профессионального обучения, возможность привлечение на выполнение работ вахтовым методом, возможность привлечения из других регионов РФ)</t>
  </si>
  <si>
    <t>отключение и подключение электрических машин и электроаппаратов различных типов и систем, проверки, регулировки любых электрических устройств, оперативное обслуживание электроустановок ЦПиПЦиИ со сложными схемами первичной и вторичной коммутации и дистанционного управления, установка и центровка электрических машин и электроаппаратов различных типов и систем с напряжением до 1 кВ, наладка, ремонт и регулирование ответственных, сложных, экспериментальных схем технологического оборудования, сложных электрических схем автоматических линий, а также ответственных и экспериментальных электрических машин, электроаппаратов, электроприборов и электрических схем, обслуживание, наладка и регулирование электрических самопишущих и электронных приборов, обслуживание сложных релейных защит, устройств автоматического включения резерва (далее – АВР), а также сложных схем с применением полупроводниковых установок на транзисторных и логических элементах; комплексные испытания электродвигателей, электроаппаратов и трансформаторов различных мощностей после капитального ремонта.</t>
  </si>
  <si>
    <t>контроль работы и техническое обслуживание рукавных фильтров, аппаратов мокрой и сухой очистки газов, вентиляторов, дымососов, винтовых конвейеров (шнеков),
производить замену фильтровальных рукавов на рукавных фильтрах, производить регулировку подачи орошающей жидкости в аппаратах мокрой очистки газов, обеспечение герметичности оборудования и бесперебойной работы механизмов по удалению осаждённой пыли, предупреждение и устранение неисправностей в работе оборудования,
участвовать в подготовке оборудования к текущим и капитальным ремонтам: производить очистку, рукавных фильтров, воздуховодов, аппаратов сухой и мокрой очистки газов, вентиляторов, дымососов и другого вспомогательного оборудования, содержать в читаемом состоянии надписи и регистрационные номера оборудования.</t>
  </si>
  <si>
    <t>Иванова Юлия Евгеньевна, 26-17-00; г. Норильск, район Кайеркан, ОРП, ул. Первомайская, д. 48. каб. № 215,  с 09-00 до 17-00, обед с 12-00 до 13-00; проезд авт. № 31</t>
  </si>
  <si>
    <t xml:space="preserve">выполнение маркшейдерских съемок горизонтов, уступов бортов и отвалов, устьев взрывных скважин; выполнение работ по построению и развитию съемочных сетей в карьерах, на отвалах и на промышленной площадке; выполнение камеральной обработки полевых материалов; составление и дополнение горно-графической документации;рассчет проектных данных для проектного положения горных выработок; производство замеров и определение объемов выполненных работ; ведение учета и документации по подсчету объемов горных работ; осуществление контроля за соблюдением установленных норм потерь и разубоживания полезных ископаемых, выполнение мероприятий по их снижению совместно с геологом карьера; производство инструментальных наблюдений за процессами сдвижения горных пород, деформациями земной поверхности, зданий и сооружений, нивелировку автодорог, проверку подкрановых путей, и другие работы, имеющие разовый характер.
</t>
  </si>
  <si>
    <t xml:space="preserve">высшее образование по специальности «Маркшейдерское дело»;
знание организации и технологии производства маркшейдерских работ.; умение работать с электронными тахеометрами;
знание правил и требований к оформлению, предъявляемых к оформлению маркшейдерской горно-графической документации;
знание технологии ведения буровых и взрывных работ при добычи полезных ископаемых;
опыт работы по специальности не менее 3-х лет. Преимущественно опыт на открытых горных работах;
знание программ AutoCAD CredoDAT.
</t>
  </si>
  <si>
    <t>организует работы по ремонту и техническому обслуживанию подконтрольного оборудования, согласно Положению о ППР и утвержденным графикам. Составляет сводные по подконтрольным объектам: годовую номенклатуру ремонтов для подрядных организаций; годовые графики ППР; месячные заявки на выполнение ремонтов подрядными организациями. Контролирует выполнение обслуживающим обеспыливающее оборудование персоналом (далее - Участок)  работ по подготовке к ремонтам; полноту и надлежащее ведение документации предусмотренной Положением о ППР; движение (выведение из эксплуатации, списание, ввод оборудования взамен изношенного) подконтрольных объектов, имеющихся на балансе подразделений , соблюдение требований инструкций и руководств по эксплуатации подконтрольных объектов; освоение ремонтного фонда на подконтрольные объекты в соответствии с утвержденной программой. Участвует в разработке мероприятий по вопросам охраны окружающей природной среды (атмосферного воздуха) – в части технического состояния подконтрольного оборудования. Участвует в проверках органов государственного контроля по вопросам соблюдения требований природоохранного законодательства – по механической части технического состояния подконтрольного оборудования. Обеспечивает выполнение указаний и предписаний органов государственного контроля в области охраны окружающей среды (в рамках своей специализации по направлению деятельности Отдела). По результатам проведения производственного экологического контроля обеспечивает выполнение природоохранных мероприятий и соблюдение установленных нормативов (лимитов) выбросов загрязняющих веществ в окружающую природную среду (в рамках содержания в исправном техническом состоянии обеспыливающего оборудования по направлению деятельности Отдела). Осуществляет контроль соблюдения “Правил эксплуатации установок очистки газа”, эффективного обслуживания пыле-газоочистных установок (сооружений) и правильности ведения технической документации обслуживающим персоналом. Обеспечивает соблюдение установленных требований к оборудованию мест отбора проб выбросов, сбросов вредных (загрязняющих) веществ на подконтрольных объектах. Осуществляет техническое руководство эксплуатацией и ремонтом вентиляционного и пыле- газозащитного оборудования (далее в этом разделе - оборудования), их безопасную и безаварийную работу путем соблюдения Положения о ППР.</t>
  </si>
  <si>
    <t>газорезчик</t>
  </si>
  <si>
    <t>основные типы, конструктивные элементы и размеры сварных соединений, средней сложности конструкций, выполняемых сварочным аппаратом ручной дуговой сварки (далее – РД), сварочным аппаратом ручной дуговой сварки в среде аргона (далее – РАД), частично механизированной сваркой (наплавкой) плавлением и их обозначение на чертежах, Основные группы и марки материалов средней сложности конструкций, свариваемых РД, РАД и плазменной сварки (далее – П), свариваемых частично механизированной сваркой (наплавкой) плавлением, Правила подготовки кромок изделий под сварку, Правила технической эксплуатации электроустановок, Правила сборки элементов конструкции под сварку, Правила по охране труда, в том числе на рабочем месте, Правила эксплуатации газовых баллонов, Сварочные (наплавочные) материалы для РД, РАД и П средней сложности конструкций, Устройство сварочного и вспомогательного оборудования, назначение и условия работы контрольно-измерительных приборов, правила их эксплуатации и область применения, Устройство сварочного и вспомогательного оборудования для П, РАД, для частично механизированной сварки (наплавки) плавлением, назначение и условия работы контрольно-измерительных приборов, правила их эксплуатации и область применения. Основные типы и устройства для возбуждения и стабилизации сварочной дуги (сварочные осцилляторы), Специализированные функции (возможности) сварочного оборудования для РД, РАД и П, частично механизированной сварки (наплавки) плавлением, Виды и назначение сборочных, технологических приспособлений и оснастки, Способы устранения дефектов сварных швов, Нормы и правила пожарной безопасности при проведении сварочных работ, Технику и технологию РД, РАД, частично механизированной сварки (наплавки) плавлением для сварки простых деталей неответственных конструкций в нижнем, вертикальном и горизонтальном пространственном положении сварного шва Дуговая резка простых деталей.</t>
  </si>
  <si>
    <t>дополнительный отпуск за работу во вредных условиях труда 14  дней</t>
  </si>
  <si>
    <t>п. 4.4; 12.</t>
  </si>
  <si>
    <t>шихтовщик</t>
  </si>
  <si>
    <t>составление и дозировка рабочей шихты (колош) в производстве минеральной ваты и изделий из нее для вагранок и ванных печей, загрузка шихты в вагранки, печи в соответствии с графиком и технологическим процессом, ежесменное снятие остатков инертных материалов в бункерах в соответствии с утвержденными тарировочными таблицами на печные и сырьевые бункера участка. Данные фиксировать в «Журнал учета остатков сырья и расход шихтового состава», управление загрузочными устройствами, наблюдение за сходом калош и уровнем шихты в вагранке, печи, устранение неисправностей в работе механизмов трактов обратных и сырьевых материалов.</t>
  </si>
  <si>
    <t>оператор очистных сооружений</t>
  </si>
  <si>
    <t>ручная дуговая и плазменная сварка средней сложности деталей, узлов и конструкций из углеродистых сталей и простых деталей из конструкционных сталей, цветных металлов и сплавов во всех пространственных положениях сварного шва. Ручная дуговая и кислородная резка, строгание деталей средней сложности из малоуглеродистых, легированных, специальных сталей, чугуна и цветных металлов в различных положениях. Наплавление изношенных простых инструментов, деталей из углеродистых и конструкционных сталей.</t>
  </si>
  <si>
    <t>осуществляет комплекс задач по управлению, поддержанию и контролю за работой насосных и очистных сооружений, выпуск осадка из отстойников. Регулярный осмотр, ремонт, обслуживание  насосов и оборудования, мониторинг работы систем, реагирование на возникающие проблемы.Производит оперативные переключения и ремонтные работы в электроустановках. Контроль за процессами очистки, а также ведение необходимой документации.</t>
  </si>
  <si>
    <t>Начальник ЭМУ Ситдиков Ренат Дильшатович; 25-54-21; SitdikovRD@nornik.ru
Заместитель директора рудника по управлению промышленными активами – главный инженер Величко Александр Юрьевич; 26-40-66; VelichkoAYu@nornik.ru</t>
  </si>
  <si>
    <t>есть кандидат, согласованный нанимающим руководителем</t>
  </si>
  <si>
    <t>01.05.2023;
01.05.2023;
30.07.2024;
12.08.2024</t>
  </si>
  <si>
    <t>слесарь-ремонтник</t>
  </si>
  <si>
    <t>п. 4.4.; 5.1.; 6.1.</t>
  </si>
  <si>
    <t>Отдел главного механика</t>
  </si>
  <si>
    <t>Главный механик-начальник отдела; 26-33-07; DimovSP@nornik.ru</t>
  </si>
  <si>
    <t>оператор установки волокнообразования</t>
  </si>
  <si>
    <t>ведение процесса получения волокна минеральной ваты на многовалковых центрифугах и фильерно – дутьевых установках, подготовка установки волокнообразования, транспортера для удаления отходов, подготовка фильерных питателей к работе, пробивка леток, удаление насыпей в летках и отходах. подготовка материалов для смены леток, футеровки, пуск и остановка установок, камер волокноосаждения, механизмов для удаления отходов, пуск, управление, остановка центрифуг, вентиляторов отдува и другого оборудования, регулирование подачи струи расплава, охлаждения валков, полых валов, нагрева питателей, равномерности ковра, подачи связки и обеспыливателя, остановка и установка центрифуг. устранение неисправностей в работе оборудования.</t>
  </si>
  <si>
    <t>п. 1.3, 4.4, 4.8</t>
  </si>
  <si>
    <t>Цех производства и помола цемента и извести
Отделение по производству извести Сквозная комплексная бригада по
производству извести Комплексные звенья по подаче сырья</t>
  </si>
  <si>
    <t>загрузчик-выгрузчик сырья, топлива и стеновых изделий</t>
  </si>
  <si>
    <t xml:space="preserve">загрузка шахтных печей и угольного бункера; обслуживание подьемников СКИП и ленточных конвейеров; </t>
  </si>
  <si>
    <t>00-00
08-00
16-03</t>
  </si>
  <si>
    <t>08-00
16-00
00-03</t>
  </si>
  <si>
    <t>Участок внешних ремонтных работ</t>
  </si>
  <si>
    <t xml:space="preserve">выполнение ремонта крупных покрышек, резиновых изделий; изготовление деталей с применением специальных клеев и выполнение работ по изготовлению резиновых изделий с металлической арматурой и окончательная обработка резинометаллических деталей; вулканизация армированных деталей; ведение процесса непрерывной вулканизации резиновых изделий на специальных агрегатах при помощи инфрокрасных лучей или прессах; изготовление крупногабаритных резиновых изделий в уникальных пресс-формах; разгрузка/погрузка автотранспорта технологических материалов, поступающих на участок; выполнение такелажных и стропальных работ
</t>
  </si>
  <si>
    <t>п. 4.3.1.; 4.4.; 5.1.; 6.2.</t>
  </si>
  <si>
    <t>Начальник участка 
Прохнау Александр Анатольевич; (3919) 26-88-70; ProkhnauAA@nornik.ru</t>
  </si>
  <si>
    <t>Подземный участок ремонта и сервисного обслуживания самоходного дизельного оборудования шахты "Ангидрит" и шахты "Известняков"</t>
  </si>
  <si>
    <t xml:space="preserve">монтаж, демонтаж, ремонт, опробование и техническое обслуживание механической части машин, узлов и механизмов; разгрузка/погрузка автотранспорта технологических материалов, поступающих на участок; монтаж и ремонт средств управления; выполнение такелажных и стропальных работ; слесарная обработка и изготовление простых узлов и деталей по 7 - 10-м квалитетам. производить окраску оборудования, нанесения надписей; производить смазку обслуживающего оборудования, замену масла; ремонт главной рамы, стрелы, ковша, кабины водителя, металлических кожухов, ведущих валов; производить монтаж, демонтаж, ремонт, техническое обслуживание; ремонт гидравлической системы: замена и ремонт гидравлических домкратов, гидроцилиндров, маслопроводов, запорной арматуры и приборов
</t>
  </si>
  <si>
    <t xml:space="preserve">ручная дуговая, плазменная, газовая сварка, автоматическая и полуавтоматическая сварка простых деталей, узлов и конструкций из конструкционных сталей, цветных металлов и сплавов, и средней сложности деталей, узлов, конструкций и трубопроводов из углеродистых сталей во всех положениях шва, кроме потолочного; кислородная плазменная прямолинейная и криволинейная резка в различных положениях металлов, простых и средней сложности деталей из углеродистых и легированных сталей, цветных металлов и сплавов по разметке вручную на переносных, стационарных и плазморезательных машинах во всех положениях сварного шва; ручная кислородная резка и резка бензорезательными и керосинорезательными аппаратами на заданные размеры с выделением отходов цветных металлов и с сохранением или вырезом узлов и частей машины; ручное дуговое воздушное строгание простых и средней сложности деталей из различных сталей, чугуна, цветных металлов и сплавов в различных положениях; наплавка раковин и трещин в деталях, узлах и отливках средней сложности; предварительный и сопутствующий подогрев при сварке деталей с соблюдением заданного режима; чтение чертежей различной сложности деталей, узлов и конструкций
</t>
  </si>
  <si>
    <t>п. 16.; 1.1.; 1.39.; 1.42.; 3.1.7.; 4.2.1.; 4.3.1.; 4.4.; 4.8.; 5.1.; 6.2.; 9.</t>
  </si>
  <si>
    <t>п. 16.; 4.3.1.; 4.4.; 5.1.; 6.2.; 9.</t>
  </si>
  <si>
    <t>высшее (техническое) образование (профильное) и стаж работы не менее 3-х лет или имеющее среднее профессиональное (техническое) образование и стаж работы не менее 5-ти лет</t>
  </si>
  <si>
    <t>ручная дуговая, плазменная и газовая сварка сложных и ответственных аппаратов, деталей, узлов, конструкций и трубопроводов из различных сталей, чугуна, цветных металлов и сплавов, предназначенных для работы под динамическими и вибрационными нагрузками и под давлением; ручную дуговую и плазменную сварку ответственных сложных строительных технологических конструкций, кислородная прямолинейная и горизонтальная резка особо сложных деталей из различных сталей, цветных металлов и сплавов, сварка ответственных конструкций в блочном исполнении во всех пространственных положениях сварного шва, сварка и наплавка трещин и раковин в тонкостенных изделиях и в изделиях с труднодоступными для сварки местами, ручное электродуговое воздушное строгание особо сложных и ответственных деталей из различных сталей, чугуна, цветных металлов и сплавов в различных положениях, термообработка газовой горелкой сварных стыков после сварки, чтение чертежей особо сложных сварных пространственных металлоконструкций.</t>
  </si>
  <si>
    <t>00-00
08-00
16-00</t>
  </si>
  <si>
    <t>08-00
16-00
00-00</t>
  </si>
  <si>
    <t>п. 3.1.; 3.1.7.; 4.2.; 4.2.1.; 4.4.; 9.</t>
  </si>
  <si>
    <t>инженер 1 категории</t>
  </si>
  <si>
    <t>разработка технических решений по устранению дефектов на основании результатов осмотров, диагностирование экспертиз промышленной безопасности; организация и проведение геодезических съёмок строительных конструкций; подготовка в полном объёме годовых, месячных графиков ОПФ; текущий контроль соблюдения графиков ремонтных работ; составление дефектных ведомостей на ремонт производственных зданий и сооружений; участие в формировании годовой потребности МТР;  работа в программе SAP ERP, Планирование ремонтов, создание заказов ТОРО, создание заказов на поставку, передача МТР подрядчику.</t>
  </si>
  <si>
    <t>Цех по производству сборного железобетона, бетонов и растворов/ Участок по производству железобетонных изделий, строительных смесей/ Бетоносмесительное отделение</t>
  </si>
  <si>
    <t>транспортерщик</t>
  </si>
  <si>
    <t>Киселев Андрей Васильевич Директор завода; Переверзева Светлана Викторовна 25-68-82, Территория ЗЖБИ, автобус №4 до конечной остановки "Стройкомплект" здание АБК Завода строительных материалов, каб. 107, с 08-40 до 16-32, обед с 12-00 до 12-40</t>
  </si>
  <si>
    <t>Кирпиченков Андрей Леонидович и.о. директора завода; Переверзева Светлана Викторовна 25-68-82, Территория ЗЖБИ, автобус №4 до конечной остановки "Стройкомплект" здание АБК Завода строительных материалов, каб. 107, с 08-40 до 16-32, обед с 12-00 до 12-40</t>
  </si>
  <si>
    <t>п. 3.1.; 3.1.7.; 4.2.1.; 5.1.; 6.1.; 9.</t>
  </si>
  <si>
    <t xml:space="preserve">наличие свидетельств, удостоверений по профессии (при наличии) </t>
  </si>
  <si>
    <t>наличие свидетельств, удостоверений по профессии (при наличии)</t>
  </si>
  <si>
    <t xml:space="preserve">наличие свидетельств, удостоверений по профессии </t>
  </si>
  <si>
    <t>п. 6.1.; 9.</t>
  </si>
  <si>
    <t>Начальник Цеха
Сидоров Дмитрий Витальевич; 26-78-80; SidorovDV@nornik.ru</t>
  </si>
  <si>
    <t>высшее профессиональное (техническое) образование, стаж работы в руководящей должности не менее трех лет или среднее профессиональным (техническим) образование, стаж работы в руководящей должности не менее пяти лет</t>
  </si>
  <si>
    <t>Вахтовый метод</t>
  </si>
  <si>
    <t>монтаж, демонтаж, ремонт, опробование и техническое обслуживание механической части машин, узлов и механизмов; разгрузка/погрузка автотранспорта технологических материалов, поступающих на участок; монтаж и ремонт средств управления; выполнение такелажных и стропальных работ; слесарная обработка и изготовление простых узлов и деталей по 7 - 10-м квалитетам. производить окраску оборудования, нанесения надписей; производить смазку обслуживающего оборудования, замену масла; ремонт главной рамы, стрелы, ковша, кабины водителя, металлических кожухов, ведущих валов; производить монтаж, демонтаж, ремонт, техническое обслуживание; ремонт гидравлической системы: замена и ремонт гидравлических домкратов, гидроцилиндров, маслопроводов, запорной арматуры и приборов</t>
  </si>
  <si>
    <t>Цех производства и помола цемента и извести</t>
  </si>
  <si>
    <t xml:space="preserve">известегасильщик </t>
  </si>
  <si>
    <t xml:space="preserve">проведение сложных анализов составов пульпы, растворов, реактивов, концентратов, поверхностных и буровых вод, нефти и нефтепродуктов, готовой продукции, вспомогательных материалов, отходов, удобрений, кислот, солей по установленной методике. Проведение разнообразных анализов химического состава различных цветных сплавов, ферросплавов, высоколегированных сталей. Определение количественного содержания основных легирующих элементов в сплавах на основе титана, никеля, вольфрама, кобальта, молибдена и ниобия по установленным методикам. Установление и проверка сложных титров. Определение нитрозности и крепости кислот. Выполнение анализа ситовым и электровесовым методом по степени концентрации растворов. Анализ сильнодействующих ядов, взрывчатых веществ. Полный анализ газов на аппаратах ВТИ, газофракционных аппаратах и хроматографах. Составление сложных реактивов и проверка их годности. Проведение в лабораторных условиях синтеза по заданной методике. Определение степени конверсии аммиака или окисленности нитрозных газов. Определение теплотворной способности топлива. Оформление и расчет результатов анализа. Сборка лабораторных установок по имеющимся схемам. Проведение испытаний покрытий изделий на специальных приборах - везерометре, камере тропического климата, приборе Мегера и др. Проведение арбитражных анализов простых и средней сложности. Обработка результатов химического анализа с использованием современных средств вычислительной техники.       </t>
  </si>
  <si>
    <t>наличие свидетельств, удостоверений по профессии, опыт работы</t>
  </si>
  <si>
    <t>на период отсутствия мобилизованного</t>
  </si>
  <si>
    <t xml:space="preserve">электрослесарь дежурный и по ремонту оборудования </t>
  </si>
  <si>
    <t xml:space="preserve">электрогазосварщик  </t>
  </si>
  <si>
    <t xml:space="preserve">слесарь по обслуживанию и ремонту оборудования  </t>
  </si>
  <si>
    <t>ремонтировщик резиновых изделий</t>
  </si>
  <si>
    <t>список №1; дополнительный отпуск за работу во вредных условиях труда 14  дней; молоко</t>
  </si>
  <si>
    <t>список №2; дополнительный отпуск за работу во вредных условиях труда 7  дней; молоко</t>
  </si>
  <si>
    <t>список №2; дополнительный отпуск за работу во вредных условиях труда 14 дней</t>
  </si>
  <si>
    <t>список №3 (женщины); дополнительный отпуск за работу во вредных условиях труда 14  дней; молоко</t>
  </si>
  <si>
    <t>маркшейдер участковый карьера</t>
  </si>
  <si>
    <t>п. 5.1.; 6.1.</t>
  </si>
  <si>
    <t>дополнительный отпуск за работу во вредных условиях труда 7 дней, молоко</t>
  </si>
  <si>
    <t>машинист сырьевых мельниц</t>
  </si>
  <si>
    <t>эксплуатация ленточного конвейера, насосных установок, вертикальных насосных установок, эксплуатация гальковозврат сырьевой мельницы, тепловых завес, откатных ворот и вытяжного вентилятора. Обслуживание: весовые дозаторы подачи сырья, помещение ленточного конвейера, сырьевые бункера №№ 1-6 с вибраторами, насосные установки № 11, № 12, № 83, помещение маслостанций сырьевой мельницы со всем расположенным в ней оборудованием (масляные насосы, баки, фильтры, запорная арматура, маслопроводы), главный и вспомогательный привода сырьевой мельницы, площадки вокруг сырьевой мельницы.</t>
  </si>
  <si>
    <t>п. 6.1</t>
  </si>
  <si>
    <t>Постникова Марина Леонидовна; 26-40-64;  PostnikovaML@nornik.ru; Норильск, Талнахская, 83А, каб. 1.1; 14:00-17:00;</t>
  </si>
  <si>
    <t>Жуков Александр Викторович Директор Рудника "Мокулаевский";Постникова Марина Леонидовна; 26-40-64;  PostnikovaML@nornik.ru; Норильск, Талнахская, 83А, каб. 1.1; 14:00-17:00;</t>
  </si>
  <si>
    <t>Жуков Александр Викторович Директор Рудника "Мокулаевский"; Постникова Марина Леонидовна; 26-40-64;  PostnikovaML@nornik.ru; Норильск, Талнахская, 83А, каб. 1.1; 14:00-17:00;</t>
  </si>
  <si>
    <t>выполнять приемку технологической извести из автоцистерны в силосы.Загружать в реактор и вести процесс гашения извести в емкости периодического действия.Наблюдать за бесперебойной работой механизмов, систем пневмотранспорта.Выполнять чистку, пуск и остановку обслуживаемых механизмов.Регулировать технологический режим гашения извести.Сливать известковое молоко из реактора в бассейн.Перекачивать известковое молоко насосом в расходную емкость дозаторного отделения.Очищать емкость реактора от твердых частиц (шлака).
Прочищать, промывать трубопровод, задвижки.Выполнять такелажные работы с применением ГПМ.Выгружать химдобавки при помощи кран–балок.Проверять надежность работы аппаратов и установок обеспечения производственной и экологической безопасности.Выполнять уборку просыпей бетона, раствора, материалов, мусора, чистка сточных канав на отметке +0,00 м и нам всех других отметках участка.</t>
  </si>
  <si>
    <t>производить замеры остатков цемента в силосах и расходных бункерах в начале и в конце смены.
производить загрузку цемента из цементовозов по трубопроводу в силоса и расходные бункера.
обеспечивать своевременную подачу инертных материалов, бетонов, растворов, не нарушая технологического процесса.производить обслуживание ленточных конвейеров, питателей, бетоновозных тележек, перегрузочных устройств.производить обслуживание винтовых конвейеров, элеватора, камерных насосов, трубопроводов подачи цемента.выполнять очистку от бетона роликов, столов, фартуков, лотков, стволов, подтележечных путей, уборка кабельного лотка.проверять надежность работы аппаратов и установок обеспечения производственной и экологической безопасности.</t>
  </si>
  <si>
    <t xml:space="preserve">выполнять фасовку, дозировку по заданной массе и маркировку готовой продукции или отдельных ее компонентов в тару-пакеты, пачки, мешки, на поддоны. Выполнять укладку вручную готовой продукции. Выполнять укладку грузоподъемными механизмами крупногабаритной или тяжелой готовой продукции. Выполнять упаковку готовой продукции согласно техническим условиям. Вести учет тары и готовой продукции.
</t>
  </si>
  <si>
    <t>горнорабочий очистного забоя</t>
  </si>
  <si>
    <t>Погрузка и разгрузка крепежных, строительных, смазочных материалов, запасных частей и оборудования вручную или с помощью такелажных механизмов и приспособлений на площадки; доставка по горным выработкам к месту назначения, устранение мелких неисправностей в работе обслуживаемого оборудования и механизмов. Смазка и заправка горюче-смазочными материалами обслуживаемого оборудования. Возведение временной и постоянной крепи в соответствии с паспортом крепления. Управление  погрузочными, погрузочно-доставочными машинами, самоходными кровлеоборочными полками и другими применяемыми в работе машинами и механизмами, их техническое обслуживание. Участие в монтаже, демонтаже, переноске, передвижке, установке оборудования в зоне забоя и выработках, прилегающих к очистным забоям. Монтаж гибких перекрытий из металлической сетки. Участие в наращивании водо- и воздухопроводящей магистралей, в ремонте забойного оборудования.</t>
  </si>
  <si>
    <t>п. 16.; 18.1.; 6.1; 5.1; 4.3.2.; 4.4.</t>
  </si>
  <si>
    <t>Шахта "Ангидрит" (ПУОР)</t>
  </si>
  <si>
    <t xml:space="preserve">Обеспечение безаварийной работы обслуживаемого оборудования (конвейера, питателей); 
управление конвейерами, питателями, перегрузочными тележками, приводной станцией конвейера; реверсирование и переключение движения конвейеров, регулирование степени их загрузки; регулирование натяжных устройств и хода ленты; участие в наращивании и переноске конвейеров, соединении лент и цепей; выполнять работы по текущей эксплуатации, обслуживанию и ремонту оборудования более низкой квалификации.
</t>
  </si>
  <si>
    <t>Шахта "Известняков" (УПП)</t>
  </si>
  <si>
    <t>Шахта "Известняков" (ПУВР)</t>
  </si>
  <si>
    <t>Шахта "Известняков" (ПУЭСО)</t>
  </si>
  <si>
    <t>организовывать работу ЭМС Цеха ЗСМ Общества обеспечивать и организовывать работы по обслуживанию и ремонту оборудования. Оперативно организовывать устранение причин поломок оборудования силами ЭМС Цеха ЗСМ Общества и подрядными организациями, осуществлять контроль за качеством монтажных и ремонтных работ на энергооборудовании; осуществлять оперативное устранение неисправностей, возникших в процессе работы оборудования работниками ЭМС Цеха ЗСМ Общества с соблюдением электроперсоналом ПТЭЭП, ПТЭТЭ, ПОТЭТЭ и ПТБ;обеспечивать содержание в исправном состоянии оборудования, машин, инструментов, приспособлений, ограждений, предохранительных устройств и защитных средств, а также условия содержания рабочих мест в порядке и чистоте;обеспечить своевременное освидетельствование испытуемого оборудования и средств индивидуальной защиты (далее – СИЗ), а именно вести журнал поверок СИЗ и оборудования, своевременно сообщать вышестоящему руководству об истечении сроков испытуемого оборудования и СИЗ;обеспечивать рациональное расходование материалов на выполнение ремонтных работ;
оформлять документы на списание оборудования, материалов и инструментов с баланса участка.</t>
  </si>
  <si>
    <t>Отдел информационных технологий</t>
  </si>
  <si>
    <t>Цех производства и помола цемента и извести Отделение по производству и помолу цемента Бригада №2 (Сквозная комплексная бригада по производству и помолу цемента) Комплексные звенья по помолу цемента</t>
  </si>
  <si>
    <t>Цех по производству сборного железобетона, бетонов и растворов/Участок по производству железобетонных изделий, строительных смесей/Формовочное отделение</t>
  </si>
  <si>
    <t>Цех по производству минераловатных изделий, электродов и профилированию металла/Участок по производству теплоизоляционных и строительных материалов/Отделение по производству минераловатных изделий</t>
  </si>
  <si>
    <t>правка и резка арматурной стали на правильно-отрезных станках, гнутье арматурной стали на гибочных станках, сборка пространственных каркасов для  железобетонных конструкций из готовых сеток и деталей, выверка установленных сеток и каркасов.</t>
  </si>
  <si>
    <t>п. 3.1., 3.1.7., 4,4</t>
  </si>
  <si>
    <t>ведение процесса производства минераловатных плит, скорлуп, заготовок для навивных цилиндров на конвейерной линии, установленной в потоке с камерой волокноосаждения.
регулирование толщины ковра и подача связующего.
регулирование скорости поточной линии, контроль качества минерального волокна.
наблюдение за контрольно – измерительными приборами, температурой теплоносителя, соблюдение режима тепловой обработки.
наблюдение за работой циркулярных, отсасывающих вентиляторов зоны охлаждения.
пуск, остановка и наблюдение за работой грануляторов, измельчителей, вентилятора подачи отходов в камеру волокноосаждения.</t>
  </si>
  <si>
    <t>п. 3.1.7.; 4.4.; 6.1.; 9.</t>
  </si>
  <si>
    <t>одна вакансия (строка ниже) - расматриваем как с полным рабочим днем, так и вахтовый метод</t>
  </si>
  <si>
    <t>лаборант по физико-механическим испытаниям</t>
  </si>
  <si>
    <t xml:space="preserve">Начальник лаборатории Плеханова Наталья Николаевна </t>
  </si>
  <si>
    <t>п 6.1</t>
  </si>
  <si>
    <t>Лаборатория контроля технологии строительства/Группа по исследованию и испытаниям строительных материалов</t>
  </si>
  <si>
    <t>Лаборатория неразрушающего контроля</t>
  </si>
  <si>
    <t>начальник лаборатории</t>
  </si>
  <si>
    <t>Киселев Андрей Васильевич Директор завода</t>
  </si>
  <si>
    <t>специалист</t>
  </si>
  <si>
    <t>дефектоскопист рентгено-гаммаграфирования</t>
  </si>
  <si>
    <t>п. 4.1; 5.1; 6.1</t>
  </si>
  <si>
    <t>Персонал при управлении</t>
  </si>
  <si>
    <t>главный сварщик</t>
  </si>
  <si>
    <t xml:space="preserve">оформляет и рассчитывает результаты анализа. 
осуществляет отбор, упаковку проб отделочных, антикоррозийных и гидроизоляционных материалов. 
осуществляет работу с реактивами, концентратами, кислотами, солями. </t>
  </si>
  <si>
    <t>проведение контроля качества сварных швов и основного металла различными методами: визуальный и измерительный, рентгенографический, ультразвуковой, магнитопорошковый и т.д. Подготовка материалов для проведения контроля.</t>
  </si>
  <si>
    <t>одна вахтовый метод (строка ниже)</t>
  </si>
  <si>
    <t>высшее профессиональное (техническое) образование, стаж работы по специальности не менее 3 лет или среднее профессиональное и стаж работы не менее 5 лет</t>
  </si>
  <si>
    <t>среднее профессиональное образование, стаж работы по направлению деятельности от 5 лет или высшее образование по специальности/направлению подготовки Информационные системы и технологии, стаж работы по направлению деятельности от 1 года</t>
  </si>
  <si>
    <t>Цех по производству сборного железобетона, бетонов и растворов Участок по производству железобетонных изделий, строительных смесей Формовочное отделение</t>
  </si>
  <si>
    <t>стропальщик</t>
  </si>
  <si>
    <t>строповка и увязка простых изделий, деталей и труб, строповка и увязка грузов средней сложности, длинномерных грузов, подмостей и других монтажных приспособлений, механизмов, а также других грузов массой свыше 5т. до 10т. для их подъёма, перемещения и укладки, строповка и увязка труб (длиною свыше 6м.), изделий, деталей и узлов, требующих особой осторожности, технологического оборудования и связанных с ним конструкций, машин и механизмов непосредственно при стапельной и секционной сборке, заплётка концов стропов, выбор стропов в соответствии с массой и родом грузов, съём труб со стеллажей, транспортировка их по цеху, укладка в специальные карманы при помощи мостового крана или кран-балки управляемой с пола.</t>
  </si>
  <si>
    <t>дозировщик материалов</t>
  </si>
  <si>
    <t>производить загрузку цемента из цементовозов по трубопроводу в силоса и расходные бункера.
обеспечивать своевременную подачу инертных материалов, бетонов, растворов, не нарушая технологического процесса.
производить обслуживание ленточных конвейеров, питателей, бетоновозных тележек, перегрузочных устройств.
производить обслуживание винтовых конвейеров, элеватора, камерных насосов, трубопроводов подачи цемента.
выполнять очистку от бетона роликов, столов, фартуков, лотков, стволов, подтележечных путей, уборка кабельного лотка.
проверять надежность работы аппаратов и установок обеспечения производственной и экологической безопасности.</t>
  </si>
  <si>
    <t>Лаборатория по контролю производства железобетонных изделий, строительных смесей и металлоконструкций</t>
  </si>
  <si>
    <t>отбор проб материалов (инертные, цемент, добавки); Испытание материалов (насыпная плотность, влажность, рассев по фракциям и др.); Визуальный контроль производства бетонных, растворных смесей (при необходимости, корректировка составов);  Отбор проб бетонных, растворных, сухих смесей (объемный вес, температура, осадка конуса); Формовка контрольных образцов для испытаний; Работа на кранбалке по перемещению контрольных образцов к месту испытаний (в камере нормального твердения, морозильной камере); Испытание контрольных образцов (на сжатие, морозостойкость, водонепроницаемость; Заполнение рабочих журналов (запись проведенных мероприятий по п.1,2,3,4,5,6,7.</t>
  </si>
  <si>
    <t xml:space="preserve">кочегар сушильных барабанов </t>
  </si>
  <si>
    <t>ведение процесса сушки клинкера и добавок на сушильных барабанах.
обслуживание лотковых питателей, ленточных транспортеров, приемных бункеров.
педение учета работы сушильных барабанов с записью технологических параметров, времени работы оборудования, расхода газа, температуры отходящих газов, количества высушенного материала, причин остановок и мер, принятых к их устранению в журнале рапортов, проведение профилактических осмотров оборудования, подготовка оборудования к ремонту, приемка оборудования после ремонта.</t>
  </si>
  <si>
    <t>п. 3.1.; 3.1.8.; 3.1.8.2.; 4.4.; 6.1.</t>
  </si>
  <si>
    <t>обжигальщик эмали</t>
  </si>
  <si>
    <t>стыковка и расстыковка труб Ø 108, 159, 219, 273 до и после печи;
обжиг труб, загруженных стеклогранулятом в электропечи чистового обжига;
наблюдение за работой печи и продолжительностью обжига;
регулирования скорости и температурного режима, печи;
подналадка обслуживаемого оборудования между циклами обжига;
выгрузка готового изделия из электрической печи чистого обжига;
устранение дефектов остеклованного покрытия при обжиге труб;
съём труб со стеллажа при помощи крана (строповка).</t>
  </si>
  <si>
    <t>Постникова М.Л.</t>
  </si>
  <si>
    <t>+7(3919)26-40-64</t>
  </si>
  <si>
    <t>арматурщик</t>
  </si>
  <si>
    <t>оператор конвейерной линии оборудования</t>
  </si>
  <si>
    <t xml:space="preserve">монтаж, демонтаж, ремонт, опробование и техническое обслуживание механической части машин, узлов и механизмов; разгрузка/погрузка автотранспорта технологических материалов, поступающих на участок; монтаж и ремонт средств управления; выполнение такелажных и стропальных работ; слесарная обработка и изготовление простых узлов и деталей по 7 - 10-м квалитетам. производить окраску оборудования, нанесения надписей; производить смазку обслуживающего оборудования, замену масла; ремонт главной рамы, стрелы, ковша, кабины водителя, металлических кожухов, ведущих валов; производить монтаж, демонтаж, ремонт, техническое обслуживание; ремонт гидравлической системы: замена и ремонт гидравлических домкратов, гидроцилиндров, маслопроводов, запорной арматуры и приборов, желательно иметь опыт работы по направлению ремонтной деятельности самоходного дизельного оборудования
</t>
  </si>
  <si>
    <t>монтаж, демонтаж, ремонт, опробование и техническое обслуживание механической части машин, узлов и механизмов; разгрузка/погрузка автотранспорта технологических материалов, поступающих на участок; монтаж и ремонт средств управления; выполнение такелажных и стропальных работ; слесарная обработка и изготовление простых узлов и деталей по 7 - 10-м квалитетам. производить окраску оборудования, нанесения надписей; производить смазку обслуживающего оборудования, замену масла; ремонт главной рамы, стрелы, ковша, кабины водителя, металлических кожухов, ведущих валов; производить монтаж, демонтаж, ремонт, техническое обслуживание; ремонт гидравлической системы: замена и ремонт гидравлических домкратов, гидроцилиндров, маслопроводов, запорной арматуры и приборов, желательно иметь опыт работы по направлению ремонтной деятельности самоходного дизельного оборудования</t>
  </si>
  <si>
    <t>инструктор по спорту</t>
  </si>
  <si>
    <t>Отдел соц.программ и корп проектов</t>
  </si>
  <si>
    <t>начальник Маркшейдерского отдела Волченко Станислав Вадимович; 25-14-60; VolchenkoSV@nornik.ru</t>
  </si>
  <si>
    <t>начальник ОСПиКП Платонова Ульяна Игоревна; 25-30-66</t>
  </si>
  <si>
    <t>Участок тепловодогазоснабжения Комплексная бригада
по ремонту ТВГС в производстве цемента</t>
  </si>
  <si>
    <t>Начальник участка 
Дьяченко Николай Александрович; 26-32-48; DyachenkoNA@nornik.ru</t>
  </si>
  <si>
    <t>старший мастер</t>
  </si>
  <si>
    <t>высшее профессиональное (техническое) образование, стаж работы по специальности не менее 1 года или среднее профессиональное и стаж работы не менее 3 лет</t>
  </si>
  <si>
    <t>п. 6.1, 4.4</t>
  </si>
  <si>
    <t>п. 1.3.; 4.4.; 5.1.; 6.1.</t>
  </si>
  <si>
    <t>машинист угольных и цементных мельниц</t>
  </si>
  <si>
    <t xml:space="preserve">ведение технологический процесс помола клинкера в цементных мельницах согласно требованиям технологической инструкции;
контролировать режим работы цементных мельниц под руководством машиниста угольных и  цементных мельниц 5р;
работу контрольно-измерительных приборов и аппаратуры;
контролировать работу вспомогательных механизмов;
выполнение работ по сортировке и загрузке мелющих тел;
ежесменно производить замеры количества цемента в силосах;
выполнять работы по наведению порядка в производственных помещениях отделения.
</t>
  </si>
  <si>
    <t>Комплекс производственно-хозяйственного обеспечения Отдел материально-технического снабжения</t>
  </si>
  <si>
    <t>приемосдатчик груза и багажа</t>
  </si>
  <si>
    <t>Вакансии критичны к заполнению сроки подбора сжатые
вакансии по квоте для инвалидов</t>
  </si>
  <si>
    <t>05.10.2024;
19.12.2024</t>
  </si>
  <si>
    <t>начальник отделения</t>
  </si>
  <si>
    <t>Начальник цеха Лебедев Владислав Витальевич; 26-13-50; LebedevVV@nornik.ru</t>
  </si>
  <si>
    <t xml:space="preserve">слесарь-сантехник </t>
  </si>
  <si>
    <t>производить замеры остатков цемента в силосах и расходных бункерах в начале и в конце смены; производить загрузку цемента из цементовозов по трубопроводу в силоса и расходные бункера; обеспечивать своевременную подачу инертных материалов,  растворов, не нарушая технологического процесса; производить обслуживание ленточных конвейеров, питателей, бетоновозных тележек, перегрузочных устройств; выполнять очистку от бетона роликов, столов, фартуков, лотков, стволов, подтележечных путей, уборка кабельного лотка; проверять надежность работы аппаратов и установок обеспечения производственной и экологической безопасности.</t>
  </si>
  <si>
    <t>И.о. начальника цеха Лебедев Владислав Витальевич; 26-13-50; LebedevVV@nornik.ru</t>
  </si>
  <si>
    <t>20.11.2024;
28.12.2024</t>
  </si>
  <si>
    <t>24.07.2024;
01.01.2025</t>
  </si>
  <si>
    <t>оператор пульта управления</t>
  </si>
  <si>
    <t>Переверзева Светлана Викторовна, 25-68-82, Территория ЗЖБИ, автобус №4 до конечной остановки "Стройкомплект" здание АБК Завода строительных материалов, каб. 107, с 08-40 до 16-32, обед с 12-00 до 12-40</t>
  </si>
  <si>
    <t>20.08.2024;
01.01.2025</t>
  </si>
  <si>
    <t>участвует в формировании и реализации планов по развитию и поддержке АС Общества. Участвует в проектах автоматизации: собирает требования к поставленным задачам по автоматизации, выполняет описание и анализ бизнес-процессов, разработку стратегий по их оптимизации и автоматизации, разрабатывает и внедряет регламентирующие документы, разрабатывает АС, проводит мероприятия по внедрению разработанного ПО. Выполняет работы по сопровождению и развитию АС Общества, анализу замечаний пользователей, разработке и доработке функционала. Изучает причины ошибок, отказов и нарушений в информационных системах, предлагает действия по их устранению, предупреждению, повышению качества и надежности. Осуществляет методическую поддержку пользователей в предметных областях систем, автоматизируемых и поддерживаемых Отделом. Разрабатывает инструкций пользователей внутренних прикладных АС.</t>
  </si>
  <si>
    <t>руководство персоналом ЛНК (дефектоскописты) в части расстановки согласно наряд-заданию. 
расшифровка рентгенографических снимков и оформление заключений контроля качества. 
организация проведения аттестации лаборатории, проведения поверок оборудования, сдача и прием индивидуальных дозиметров (ФБУЗ). проведение контроля ВИК, РК, УЗК при необходимости.</t>
  </si>
  <si>
    <t>осуществление работы с электронной почтой, принятие входящих электронных писем и контроль за своевременной отправкой исходящих письмем. составляет письма, запросы и другие документы. распечатывание и систематизация необходимых документов ЛНК по внешним контрагентам и внутренних подразделений. осуществляет контроль за исполнением работниками СГС ЛНК изданных приказов и распоряжений, а так же соблюдением сроков выполнения указаний и поручений руководителя. сканирование аттестационных документов лаборатории и персонала. передает аттестационные документы (по запросу и распоряжению руководителя) под роспись, уполномоченным представителям подразделений.</t>
  </si>
  <si>
    <t>обеспечение соблюдения требований ПБ и ОТ подчиненными. рукуоводство подчиненными СГС и ЛНК. определение направления в части сварочного производства и неразрушающего контроля. анализ требований конструкторской, производственно-технологической и нормативной документации по сварочному производству и неразрушающего контроля сварных соединений. осуществление организации и проведение работ по аттестации лаборатории НК. 
определение необходимости аттестации сварочного персонала, материалов, оборудования и технологий. осуществление организации аттестации сварщиков, оборудования, технологий, персонала лаборатории. определение потребности в оборудовании, материалах по сварке и НК, и дальнейшее оформление их к закупу. оформление внутренней документации по сварочному производству и лаборатории НК. оформление бухгалтерских документов с контрагентами. работа с контрагентами, заключение договоров.</t>
  </si>
  <si>
    <t>организует работу смен отделения Цеха, в начале смены выдает задание в журнале выдачи заданий под роспись, в течении смены контролирует и в конце смены принимает выполненные работы. Совместно с начальником Цеха или его заместителем координирует график работы с учетом наличия рабочей силы, техники, материалов, оборудования и т.д., подает начальнику Цеха заявки на месячное, недельное, суточное обеспечение необходимыми материалами, механизмами. Доводит до сменных бригад месячные задания, графики работ и осуществляет контроль их выполнения. Производит проверку состояния эксплуатируемых механизмов, приспособлений, инструментов и обеспеченность смены материалами. Контролирует своевременность и качество выпускаемой продукции по номенклатуре Цеха. Производит ежесменный учёт и контроль за фактическим поступлением и расходом МПЗ.Знакомит рабочих смены под роспись с проектом производства работ на данном объекте.Производит проверку безопасного состояния рабочих мест, дает разрешение на производство работ. При обнаружении нарушений требований безопасности устраняет их силами своих рабочих, а при невозможности устранить, не допускает к работе рабочих и сообщает об этом начальнику Цеха. Организует и контролирует соблюдение технологического процесса, своевременное и качественное выполнение работ, правильную эксплуатацию и сохранность оборудования. Производит руководство отдельными работами в условиях повышенной опасности в соответствии с требованиями охраны труда. Организует обеспечение рабочих смен всем необходимым для выполнения сменных заданий. Информирует начальника Цеха о выполнении (невыполнении) производственного задания, состоянии трудовой производственной и технологической дисциплины. В конце отчетного месяца предоставляет в отдел по работе с персоналом Завода Общества табеля фактически отработанного времени за отчетный месяц и оформляет наряды на рабочих сдельщиков в строгом соответствии с актом выполненных работ за месяц. Осуществляет визуальный контроль физического состояния трудящихся согласно «Положения о проведении контроля за физическим состоянием трудящихся". Организует своевременную доставку МТР для выполнения производственной программы и контролирует рациональное их использование. Информирует начальника Цеха обо всех обнаруженных нарушениях требований правил безопасности и принятым по ним мерам.</t>
  </si>
  <si>
    <t xml:space="preserve">В обязанности начальника отделения входит:организация всех видов производственной деятельности в соответствии с действующими стандартами, правилами, законодательными актами по ОТиПБ, создание работникам безопасных и здоровых условий труда.обеспечение правильного подбора, расстановки и обучения рабочего персонала ОПИ. Организация труда и расстановка работников ОПИ в соответствии со специальностью и квалификацией.повседневное регулирование хода производства, принятие мер для увязки работ всех участков деятельности ОПИ, обеспечение их равномерной работы и ритмичного выпуска продукции в соответствии с утверждённым планом.обеспечение технически правильной эксплуатации и качественного выполнения согласно графикам планово-предупредительных ремонтов (далее – ППР), технического обслуживания и ремонтов оборудования энергетического хозяйства, зданий и сооружений ОПИ.систематическое проведение сравнительных анализов работы и организации производства, труда и технико-экономических показателей работы ОПИ и обеспечение внедрения прогрессивных норм расхода материально-технических ресурсов в производстве, а также мероприятий, направленных на их снижение, контроль их соблюдения.обеспечение исправного и безопасного состояния зданий, сооружений, оборудования, машин, механизмов, инструментов, приспособлений, инвентаря, грузоподъёмных, транспортных и грузозахватных средств, оградительных, санитарно-технических устройств и средств защиты, сигнализации и блокировки. </t>
  </si>
  <si>
    <t xml:space="preserve">Выполнять весь состав работ согласно Единого тарифно-квалификационного справочника работ и профессий рабочих (далее - ЕТКС), выпуск № 42 для машиниста насосных установок 3 разряда. Эксплуатировать насосные установки №№ 84, 85, 86, 87, 88, 89, 90, 100 запорную арматуру (задвижки), тепловые завесы №№ 5, 6, 7, ВО-2. Обеспечивать заданное давление шлама для питания вращающейся печи. Обеспечивать своевременный слив, корректировку и перелив шлама. Контролировать целостность герметизации оборудования и шламопроводов.
</t>
  </si>
  <si>
    <t>Датченко Игорь Игоревич Директор завода; Шаханина Анжелика Александровна, 26-87-20, Территория ЗЖБИ, автобус №4 до конечной остановки "Стройкомплект" здание АБК Завода строительных материалов, каб. 107, с 08-40 до 16-32, обед с 12-00 до 12-40</t>
  </si>
  <si>
    <t>на переиод отсутствия Шамуковой В.Р. (декрет)</t>
  </si>
  <si>
    <t>расстановка технологического персонала в соответствии с квалификацией, обеспечение непрерывности технологического процесса производства готовой продукции требуемого качества и её отгрузки потребителям, обеспечение безаварийной работы основного и вспомогательного оборудования, систематическое проведение контрольно-профилактической работы в области охраны труда и промышленной безопасности, подготовка оборудования к ремонту, приемка оборудования после ремонта, участие в специальной оценке условий труда на рабочих местах (СОУТ),организация работы автотранспорта и специализированной техники.</t>
  </si>
  <si>
    <t xml:space="preserve">высшее профессиональное (техническое) образование и опыт работы по направлению деятельности не менее одного года или среднее профессиональное (техническое) образование и опыт работы по направлению деятельности не менее трех лет. </t>
  </si>
  <si>
    <t>п 4.4.;</t>
  </si>
  <si>
    <t>проведение работникам повторного, внепланового и других видов инструктажей по охране труда. Контроль усвоения работниками безопасных приемов и методов труда;организация ведения технологического процесса и операций в соответствии с технологическими документами и требованиями безопасности;обеспечение содержания оборудования, инструмента, приспособлений, тары, рабочих мест в соответствии с требованиями безопасности;обеспечение соблюдения работниками трудовой, производственной и технологической дисциплины. Проведение с работниками постоянной воспитательной работы по охране труда;контроль своевременности и качества проведения планово-предупредительных ремонтов оборудования;организация работ в условиях повышенной опасности;осуществление производственного контроля за техническим состоянием оборудования и его безопасной эксплуатации.</t>
  </si>
  <si>
    <t xml:space="preserve">Лаборатория по контролю производства цемента </t>
  </si>
  <si>
    <t>осуществляет: отбор  и подготовку проб сырьевых материалов и цемента, извести, шлама, шихты для испытаний и химического анализа; технологический контроль показателей производства цемента, шлама, клинкера и извести; учет наличия в силосах готовой продукции по партиям и контроль отгрузки; учет наличия извести в бункерах, отгрузки и выпуска по партиям на основе оперативных данных; обработку и обобщение результатов проведенных испытаний, с регистрацией в журналах установленной формы; выполнение расчетов по определению показателей качества сырья, полуфабрикатов и готовой продукции.</t>
  </si>
  <si>
    <t>п. 1.19.1.; 3.1.; 3.1.8.2.; 4.4.; 4.7.</t>
  </si>
  <si>
    <t>Начальник лаборатории Фролова Инна Викторовна; 
26-13-59; 26-76-19; FrolovaIV@nornik.ru</t>
  </si>
  <si>
    <t>Начальник отдела Козлова Инна Леонидовна; 
26-69-08; KozlovaIL@nornik.ru</t>
  </si>
  <si>
    <t>Вакансии критичны к заполнению сроки подбора сжатые
2 - вакансии подбор</t>
  </si>
  <si>
    <t>Вакансии критичны к заполнению сроки подбора сжатые
Заполняем 7 вакансий</t>
  </si>
  <si>
    <t>Вакансии критичны к заполнению сроки подбора сжатые
1- вакансия выдан м/о Талибов 13.01.2025</t>
  </si>
  <si>
    <t>находиться в спортивном и тренажёрном залах Общества, а также сопровождать работников Общества на соревнования, в спортивной форме и спортивной обуви. Находиться на производственных площадях Общества в специализированной одежде и обуви, использовать средства индивидуальной защиты, предусмотренные отраслевыми нормами и положениями для данной профессии. Составлять планы тренировочных занятий, комплексы тренировочных упражнений для самостоятельно занимающихся  Проводить внутренние соревнования среди работников Общества для осуществления отбора перспективных спортсменов, комплектовать спортивные сборные команды. Немедленно ставить в известность начальника Отдела о: нарушениях по охране труда и промышленной безопасности; несчастных случаях, произошедших на рабочем месте;нарушениях, мешающим производству работ согласно сменному заданию;  порчи или хищениях имущества работодателя (Общества).
Проводить целевой инструктаж по мерам безопасности при проведении спортивных занятий, соревнований и мероприятий. Подготавливать сборные команды Общества. Своевременно оформлять заявки на оповещение участников соревнований о месте и времени проведения соревнований.Организовывать участие работников Общества в соревнованиях. Подводить итоги по проводимым в Обществе соревнованиям с составлением протоколов. Проводить занятия учебно-спортивной, физкультурно-оздоровительной работы на спортивном сооружении, культивируемых видов спорта и групп общей физической подготовки.</t>
  </si>
  <si>
    <t xml:space="preserve">организация работ по выполнению грузовых операций - погрузки, выгрузки, сортировки, приема, выдачи и взвешивания груза,оформление документов на получение товарно-материальных ценностей,обеспечение сохранности при транспортировке грузов,рациональное размещение груза на автотранспорте и в складских помещениях,своевременно сдавать в бухгалтерию отчеты об использовании бланков строгой отчетности.
</t>
  </si>
  <si>
    <t xml:space="preserve">прием Ганжин 16.01.2025
</t>
  </si>
  <si>
    <t xml:space="preserve">Вакансии критичны к заполнению сроки подбора сжатые
на период декретного отпуска  Федоровой Э.И. </t>
  </si>
  <si>
    <t>Вакансии критичны к заполнению сроки подбора сжатые
На период декретного отпуска 
Пархоменко А.А.</t>
  </si>
  <si>
    <t>Вакансии критичны к заполнению сроки подбора сжатые на период отсутствия основного работника Миннекаева</t>
  </si>
  <si>
    <t xml:space="preserve">Вакансии критичны к заполнению сроки подбора сжатые
(на период отпуска по уходу за ребенком Валеева)
</t>
  </si>
  <si>
    <t xml:space="preserve">Вакансии критичны к заполнению сроки подбора сжатые
(на период отпуска по уходу за ребенком Галянская) </t>
  </si>
  <si>
    <t xml:space="preserve">Отдел развития  системы упраления ПБиОТ
</t>
  </si>
  <si>
    <t>участие в разработке мероприятий по повышению эффективности функционирования СУПБ и СУОТ, разработка (актуализация) ОРД и НМД по ПБиОТ.Контроль выполнения мероприятий по идентификации опасностей, оценки и управлению рисками в области ПБиОТ. Формирование отчетов работы по ПБиОТ по установленным формам. Представление отчетности в территориальные органы государственной статистики, государственного контроля (надзора), в ПАО «ГМК «Норильский никель». Участие в проверках по соблюдению требований ОТиПБ.</t>
  </si>
  <si>
    <t>высшее профильное образование или высшее профессиональное (техническое) образование и дополнительное профессиональное образование (профессиональная переподготовка) в области ОТ, опыт практической работы на инженерно-технических должностях не менее 3 (трех) лет в области ОТ.</t>
  </si>
  <si>
    <t>Начальник отдела Поздняков Владимир Викторович (3919) 25-35-50 PozdnyakovVV@nornik.ru</t>
  </si>
  <si>
    <t>переписка с КА, компаниями группы РОКС, проверяющими органами; ведение договорной работы; организация закупочных процедур; организация проведения и контроль по проведению специальной оценки условий труда; организация разработки и контроль выполнения программ производственного контроля соблюдения санитарных правил и выполнения санитарно-противоэпидемиологических (профилактических) мероприятий» в подразделениях Общества; контроль за охраной здоровья в области ПБиОТ (все виды МО, психиатрическое освидетельствование, санитарно-производственный контроль, выдача ЛПП и молока, витаминизация, вакцинация); организаци и контроль по расследованию случаев по профзаболеваниям.</t>
  </si>
  <si>
    <t>главный специалист (тренер по культуре безопасности)</t>
  </si>
  <si>
    <t>Управление промышленной безопасности и охраны труда</t>
  </si>
  <si>
    <t>проведение тренерами по культуре безопасности тренингов по Динамической оценке рисков (ДОР, ТШБ) для рабочих (в том числе подрядных организаций) и по поведенческому аудиту безопасности (ПАБ) для ИТР производственных и функциональных подразделений НОК. Организация и контроль процесса проведения тренингов по культуре безопасности. Предоставление в главных офис/ куратору ДПБиОТ Компании ежемесячных отчетов по установленной форме; Формирование графиков проведения тренингов/лекций/семинаров для обеспечения при обучении охвата 100 % рабочих, руководителей, специалистов и служащих подразделений НОК; Подготовка и корректировка презентационного материала для проведения тренингов по ДОР (ТШБ) и ПАБ.Разработка релевантных кейсов для отработки практических навыков для работников (по согласованию с главным офисом/куратором ДПБиОТ Компании);Проведение анкетирования обратной связи по итогам обучения, обработка и анализ результатов обратной связи.Посещение производственных подразделений НОК с целью опроса сотрудников на предмет усвоения материала; Участие в сессиях по культуре безопасности, советах/комитетах по ОТиПБ для освещения результативности деятельности по проведению тренингов;Ведение отчётности о проделанной работе (оформление табелей, протоколов, внесение сведений в SAP, ведение электронных журналов обучения, подготовка отчетности);Формирование презентационного материала по отчету о проделанной работе, для проведения встреч с руководителями ДПБиОТ, заместителем Директора ЗФ по ПБиОТ;Проведение смотров, конкурсов, мероприятий по теме культуры безопасности.</t>
  </si>
  <si>
    <t xml:space="preserve">высшее профессиональное образование и опыт практической работы по направлению ПБиОТ или в производственной деятельности не менее  2 (двух) лет.  </t>
  </si>
  <si>
    <t>имеющее высшее профильное образование или высшее профессиональное (техническое) образование и дополнительное профессиональное образование (профессиональная переподготовка) в области ОТ, опыт практической работы на инженерно-технических должностях не менее            3 (трех) лет в области ОТ.</t>
  </si>
  <si>
    <t>Управление промышленной безопасности и охраны труда/Группа обеспечения требований охраны труда и промышленной безопасности</t>
  </si>
  <si>
    <t>Тычкова Светлана Геннадьевна (3919) 25-35-52
TychkovaSG@nornik.ru</t>
  </si>
  <si>
    <t>Заместитель Генерального директора по промышленной безопасности и охране труда - начальник управления Мужиков Алексей Валерьевич MuzhikovAV@nornik.ru
(3919)25-35-93</t>
  </si>
  <si>
    <t>Вакансии критичны к заполнению сроки подбора сжатые
направлено приглашение Русских</t>
  </si>
  <si>
    <t xml:space="preserve"> принята на ½ ставки Антонова А.Г.</t>
  </si>
  <si>
    <t>планируется внутренний перевод Романенко П.А.</t>
  </si>
  <si>
    <t>планируется внутренний перевод</t>
  </si>
  <si>
    <t xml:space="preserve">Вакансии критичны к заполнению сроки подбора сжатые
</t>
  </si>
  <si>
    <t>Вакансии критичны к заполнению сроки подбора сжатые
принят Бурбужеп 24.01.2025</t>
  </si>
  <si>
    <t>Транспортно-логистический отдел</t>
  </si>
  <si>
    <t>Начальник отдела Ефимова Елена Сергеевна; 25-68-80; EfimovaESe@nornik.ru</t>
  </si>
  <si>
    <t>Цех обжига клинкера в производстве цемента Бригада №3 (Сквозная комплексная бригада обжига клинкера в производстве цемента) Комплексные звенья по приготовлению клинкера</t>
  </si>
  <si>
    <t>машинист (обжигальщик) вращающихся и шахтных печей</t>
  </si>
  <si>
    <t>список №1; дополнительный отпуск за работу во вредных условиях труда 14 дней; молоко</t>
  </si>
  <si>
    <t>п. 3.1.; 3.1.8.; 3.1.8.2.; 4.4.; 4.8.; 6.1.</t>
  </si>
  <si>
    <t>Планируется внутренний перевод</t>
  </si>
  <si>
    <t>эксплуатировать вращающуюся печь ø5×185 м, дымососы № 1, № 2, маслосистемы Ж–8 (для подачи смазки в зацепление венцовой и подвенцовых шестерней), Ж–9 (для подачи смазки в редуктора главного привода и подшипникам подвенцовых шестерен), систему гидроупоров вращающейся печи;
машинист печи контролирует работу и осуществляет своевременную набивку (подачу) смазки к узлам трения:
дымососов № 1, № 2;
регулировку подачи масла к редукторам и вращающимся частям главного привода печи;
доливку масла в ванны шпинделей (промежуточных соединений);контролирует уровень масла в баках маслостанций  Ж–8, Ж-9 и системы гидроупоров печи;
контролирует температурные параметры корпуса вращающейся печи;
машинист печи должен уметь самостоятельно вести вращающуюся печь в присутствии машиниста печи 6 разряда не менее двух часов в смену.</t>
  </si>
  <si>
    <t>Заместитель Генерального директора по персоналу</t>
  </si>
  <si>
    <t>Р.А.Ляшко</t>
  </si>
  <si>
    <t>в ООО "Норильский обеспечивающий комплекс" на 03.02.2025 год</t>
  </si>
  <si>
    <t>Прием Сенчик 03.02.2025</t>
  </si>
  <si>
    <t>Акимов соглсован НР</t>
  </si>
  <si>
    <t>Согласован НР Воробьева</t>
  </si>
  <si>
    <t xml:space="preserve">да </t>
  </si>
  <si>
    <t xml:space="preserve">необходим подбор так как планируется перевод сотрудника в ЗФ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</si>
</sst>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quot;₽&quot;"/>
    <numFmt numFmtId="165" formatCode="#,##0_ ;[Red]\-#,##0\ "/>
  </numFmts>
  <fonts count="14" x14ac:knownFonts="1">
    <font>
      <sz val="11"/>
      <color theme="1"/>
      <name val="Calibri"/>
      <family val="2"/>
      <charset val="204"/>
      <scheme val="minor"/>
    </font>
    <font>
      <sz val="11"/>
      <name val="Times New Roman"/>
      <family val="1"/>
      <charset val="204"/>
    </font>
    <font>
      <b/>
      <sz val="14"/>
      <name val="Tahoma"/>
      <family val="2"/>
      <charset val="204"/>
    </font>
    <font>
      <sz val="14"/>
      <color theme="1"/>
      <name val="Tahoma"/>
      <family val="2"/>
      <charset val="204"/>
    </font>
    <font>
      <sz val="14"/>
      <name val="Tahoma"/>
      <family val="2"/>
      <charset val="204"/>
    </font>
    <font>
      <sz val="10"/>
      <name val="Arial Cyr"/>
      <charset val="204"/>
    </font>
    <font>
      <b/>
      <strike/>
      <sz val="14"/>
      <name val="Tahoma"/>
      <family val="2"/>
      <charset val="204"/>
    </font>
    <font>
      <sz val="10"/>
      <name val="Arial"/>
      <family val="2"/>
      <charset val="204"/>
    </font>
    <font>
      <b/>
      <sz val="18"/>
      <name val="Tahoma"/>
      <family val="2"/>
      <charset val="204"/>
    </font>
    <font>
      <sz val="18"/>
      <color theme="1"/>
      <name val="Tahoma"/>
      <family val="2"/>
      <charset val="204"/>
    </font>
    <font>
      <sz val="12"/>
      <name val="Tahoma"/>
      <family val="2"/>
      <charset val="204"/>
    </font>
    <font>
      <sz val="9"/>
      <color indexed="81"/>
      <name val="Tahoma"/>
      <family val="2"/>
      <charset val="204"/>
    </font>
    <font>
      <b/>
      <sz val="9"/>
      <color indexed="81"/>
      <name val="Tahoma"/>
      <family val="2"/>
      <charset val="204"/>
    </font>
    <font>
      <strike/>
      <sz val="14"/>
      <name val="Tahoma"/>
      <family val="2"/>
      <charset val="204"/>
    </font>
  </fonts>
  <fills count="9">
    <fill>
      <patternFill patternType="none"/>
    </fill>
    <fill>
      <patternFill patternType="gray125"/>
    </fill>
    <fill>
      <patternFill patternType="solid">
        <fgColor rgb="FF66FFFF"/>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00FF"/>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5" fillId="0" borderId="0"/>
    <xf numFmtId="0" fontId="7" fillId="0" borderId="0"/>
  </cellStyleXfs>
  <cellXfs count="190">
    <xf numFmtId="0" fontId="0" fillId="0" borderId="0" xfId="0"/>
    <xf numFmtId="0" fontId="4" fillId="0" borderId="1" xfId="2" applyFont="1" applyFill="1" applyBorder="1" applyAlignment="1">
      <alignment horizontal="center"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14" fontId="4" fillId="0" borderId="1" xfId="0" applyNumberFormat="1" applyFont="1" applyFill="1" applyBorder="1" applyAlignment="1" applyProtection="1">
      <alignment horizontal="center" vertical="center" wrapText="1"/>
      <protection locked="0"/>
    </xf>
    <xf numFmtId="0" fontId="2" fillId="0" borderId="0" xfId="1" applyFont="1" applyFill="1" applyAlignment="1">
      <alignment vertical="top"/>
    </xf>
    <xf numFmtId="3" fontId="4" fillId="0" borderId="1" xfId="1"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49" fontId="4" fillId="0" borderId="1" xfId="1" applyNumberFormat="1" applyFont="1" applyFill="1" applyBorder="1" applyAlignment="1">
      <alignment horizontal="left" vertical="center" wrapText="1"/>
    </xf>
    <xf numFmtId="0" fontId="2" fillId="0" borderId="0" xfId="1" applyFont="1" applyFill="1" applyBorder="1"/>
    <xf numFmtId="0" fontId="3" fillId="0" borderId="0" xfId="0" applyFont="1" applyFill="1"/>
    <xf numFmtId="0" fontId="2" fillId="0" borderId="0" xfId="1" applyFont="1" applyFill="1"/>
    <xf numFmtId="0" fontId="2" fillId="0" borderId="0" xfId="1" applyFont="1" applyFill="1" applyAlignment="1">
      <alignment vertical="center"/>
    </xf>
    <xf numFmtId="0" fontId="2" fillId="0" borderId="0" xfId="1" applyFont="1" applyFill="1" applyAlignment="1">
      <alignment horizontal="left" vertical="top"/>
    </xf>
    <xf numFmtId="0" fontId="2" fillId="0" borderId="0" xfId="1" applyFont="1" applyFill="1" applyAlignment="1">
      <alignment horizontal="left" vertical="center"/>
    </xf>
    <xf numFmtId="49" fontId="2" fillId="0" borderId="0" xfId="1" applyNumberFormat="1" applyFont="1" applyFill="1" applyAlignment="1">
      <alignment horizontal="center" vertical="center"/>
    </xf>
    <xf numFmtId="49" fontId="2" fillId="0" borderId="0" xfId="1" applyNumberFormat="1" applyFont="1" applyFill="1" applyAlignment="1">
      <alignment horizontal="left" vertical="center"/>
    </xf>
    <xf numFmtId="0" fontId="2" fillId="0" borderId="1" xfId="1" applyFont="1" applyFill="1" applyBorder="1" applyAlignment="1">
      <alignment horizontal="center" vertical="center"/>
    </xf>
    <xf numFmtId="0" fontId="2" fillId="0" borderId="0" xfId="1" applyFont="1" applyFill="1" applyAlignment="1">
      <alignment horizontal="center"/>
    </xf>
    <xf numFmtId="0" fontId="4" fillId="0" borderId="1" xfId="0" applyFont="1" applyFill="1" applyBorder="1" applyAlignment="1" applyProtection="1">
      <alignment vertical="center" wrapText="1"/>
      <protection locked="0"/>
    </xf>
    <xf numFmtId="0" fontId="6" fillId="0" borderId="0" xfId="1" applyFont="1" applyFill="1" applyAlignment="1">
      <alignment vertical="top"/>
    </xf>
    <xf numFmtId="0" fontId="2" fillId="0" borderId="0" xfId="1" applyFont="1" applyFill="1" applyAlignment="1">
      <alignment horizontal="left" vertical="center" wrapText="1"/>
    </xf>
    <xf numFmtId="0" fontId="2" fillId="0" borderId="0" xfId="1" applyFont="1" applyFill="1" applyAlignment="1">
      <alignment horizontal="center" vertical="center" wrapText="1"/>
    </xf>
    <xf numFmtId="49" fontId="2" fillId="0" borderId="0" xfId="1" applyNumberFormat="1" applyFont="1" applyFill="1" applyAlignment="1">
      <alignment horizontal="center" vertical="center" wrapText="1"/>
    </xf>
    <xf numFmtId="49" fontId="2" fillId="0" borderId="0" xfId="1" applyNumberFormat="1" applyFont="1" applyFill="1" applyAlignment="1">
      <alignment horizontal="left" vertical="center" wrapText="1"/>
    </xf>
    <xf numFmtId="0" fontId="2" fillId="0" borderId="1" xfId="1" applyFont="1" applyFill="1" applyBorder="1" applyAlignment="1">
      <alignment horizontal="center" vertical="center" wrapText="1"/>
    </xf>
    <xf numFmtId="0" fontId="2" fillId="0" borderId="0" xfId="1" applyFont="1" applyFill="1" applyAlignment="1">
      <alignment horizontal="center" vertical="center"/>
    </xf>
    <xf numFmtId="0" fontId="2" fillId="0" borderId="0" xfId="1" applyFont="1" applyFill="1" applyAlignment="1">
      <alignment horizontal="center" vertical="center"/>
    </xf>
    <xf numFmtId="0" fontId="4" fillId="4" borderId="1" xfId="1" applyFont="1" applyFill="1" applyBorder="1" applyAlignment="1">
      <alignment horizontal="left" vertical="center" wrapText="1"/>
    </xf>
    <xf numFmtId="3" fontId="4" fillId="4" borderId="1" xfId="1" applyNumberFormat="1" applyFont="1" applyFill="1" applyBorder="1" applyAlignment="1">
      <alignment horizontal="left" vertical="center" wrapText="1"/>
    </xf>
    <xf numFmtId="3" fontId="4" fillId="4"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164" fontId="4" fillId="4"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14" fontId="4" fillId="4" borderId="1" xfId="0" applyNumberFormat="1" applyFont="1" applyFill="1" applyBorder="1" applyAlignment="1" applyProtection="1">
      <alignment horizontal="center" vertical="center" wrapText="1"/>
      <protection locked="0"/>
    </xf>
    <xf numFmtId="0" fontId="2" fillId="4" borderId="1" xfId="1" applyFont="1" applyFill="1" applyBorder="1" applyAlignment="1">
      <alignment horizontal="center" vertical="center"/>
    </xf>
    <xf numFmtId="0" fontId="2" fillId="4" borderId="1" xfId="1" applyFont="1" applyFill="1" applyBorder="1" applyAlignment="1">
      <alignment horizontal="left" vertical="top"/>
    </xf>
    <xf numFmtId="0" fontId="2" fillId="4" borderId="1" xfId="1" applyFont="1" applyFill="1" applyBorder="1" applyAlignment="1">
      <alignment horizontal="left" vertical="center" wrapText="1"/>
    </xf>
    <xf numFmtId="0" fontId="2" fillId="4" borderId="1" xfId="1" applyFont="1" applyFill="1" applyBorder="1" applyAlignment="1">
      <alignment horizontal="center" vertical="center" wrapText="1"/>
    </xf>
    <xf numFmtId="49" fontId="2" fillId="4" borderId="1" xfId="1" applyNumberFormat="1" applyFont="1" applyFill="1" applyBorder="1" applyAlignment="1">
      <alignment horizontal="center" vertical="center" wrapText="1"/>
    </xf>
    <xf numFmtId="49" fontId="2" fillId="4" borderId="1" xfId="1" applyNumberFormat="1" applyFont="1" applyFill="1" applyBorder="1" applyAlignment="1">
      <alignment horizontal="left" vertical="center" wrapText="1"/>
    </xf>
    <xf numFmtId="0" fontId="2" fillId="4" borderId="1" xfId="1" applyFont="1" applyFill="1" applyBorder="1" applyAlignment="1">
      <alignment horizontal="left" vertical="center"/>
    </xf>
    <xf numFmtId="0" fontId="2" fillId="5" borderId="1" xfId="1" applyFont="1" applyFill="1" applyBorder="1" applyAlignment="1">
      <alignment horizontal="center" vertical="center"/>
    </xf>
    <xf numFmtId="0" fontId="2" fillId="5" borderId="1" xfId="1" applyFont="1" applyFill="1" applyBorder="1" applyAlignment="1">
      <alignment horizontal="left" vertical="top"/>
    </xf>
    <xf numFmtId="0" fontId="2" fillId="5" borderId="1" xfId="1" applyFont="1" applyFill="1" applyBorder="1" applyAlignment="1">
      <alignment horizontal="left" vertical="center" wrapText="1"/>
    </xf>
    <xf numFmtId="0" fontId="2" fillId="5" borderId="1" xfId="1" applyFont="1" applyFill="1" applyBorder="1" applyAlignment="1">
      <alignment horizontal="center" vertical="center" wrapText="1"/>
    </xf>
    <xf numFmtId="49" fontId="2" fillId="5" borderId="1" xfId="1" applyNumberFormat="1" applyFont="1" applyFill="1" applyBorder="1" applyAlignment="1">
      <alignment horizontal="center" vertical="center" wrapText="1"/>
    </xf>
    <xf numFmtId="49" fontId="2" fillId="5" borderId="1" xfId="1" applyNumberFormat="1" applyFont="1" applyFill="1" applyBorder="1" applyAlignment="1">
      <alignment horizontal="left" vertical="center" wrapText="1"/>
    </xf>
    <xf numFmtId="0" fontId="2" fillId="0" borderId="1" xfId="1" applyFont="1" applyFill="1" applyBorder="1" applyAlignment="1">
      <alignment horizontal="center" vertical="center" wrapText="1"/>
    </xf>
    <xf numFmtId="0" fontId="2" fillId="0" borderId="0" xfId="1" applyFont="1" applyFill="1" applyAlignment="1">
      <alignment vertical="center" wrapText="1"/>
    </xf>
    <xf numFmtId="0" fontId="2" fillId="0" borderId="0" xfId="1" applyFont="1" applyFill="1" applyAlignment="1">
      <alignment wrapText="1"/>
    </xf>
    <xf numFmtId="165"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3" fontId="4" fillId="0" borderId="3" xfId="1" applyNumberFormat="1" applyFont="1" applyFill="1" applyBorder="1" applyAlignment="1">
      <alignment horizontal="left" vertical="center" wrapText="1"/>
    </xf>
    <xf numFmtId="3" fontId="4" fillId="0" borderId="1" xfId="0" applyNumberFormat="1" applyFont="1" applyFill="1" applyBorder="1" applyAlignment="1" applyProtection="1">
      <alignment horizontal="center" vertical="center" wrapText="1"/>
      <protection locked="0"/>
    </xf>
    <xf numFmtId="20" fontId="4" fillId="0" borderId="1" xfId="1" applyNumberFormat="1" applyFont="1" applyFill="1" applyBorder="1" applyAlignment="1">
      <alignment horizontal="center" vertical="center" wrapText="1"/>
    </xf>
    <xf numFmtId="0" fontId="8" fillId="0" borderId="0" xfId="1" applyFont="1" applyFill="1" applyBorder="1"/>
    <xf numFmtId="0" fontId="9" fillId="0" borderId="0" xfId="0" applyFont="1" applyFill="1"/>
    <xf numFmtId="0" fontId="8" fillId="0" borderId="0" xfId="1" applyFont="1" applyFill="1" applyAlignment="1">
      <alignment horizontal="center" vertical="center"/>
    </xf>
    <xf numFmtId="0" fontId="8" fillId="0" borderId="0" xfId="1" applyFont="1" applyFill="1"/>
    <xf numFmtId="0" fontId="8" fillId="0" borderId="0" xfId="1" applyFont="1" applyFill="1" applyAlignment="1">
      <alignment horizontal="left" vertical="top"/>
    </xf>
    <xf numFmtId="0" fontId="8" fillId="0" borderId="0" xfId="1" applyFont="1" applyFill="1" applyAlignment="1">
      <alignment horizontal="left" vertical="center"/>
    </xf>
    <xf numFmtId="0" fontId="8" fillId="0" borderId="0" xfId="1" applyFont="1" applyFill="1" applyAlignment="1">
      <alignment horizontal="left" vertical="center" wrapText="1"/>
    </xf>
    <xf numFmtId="0" fontId="8" fillId="0" borderId="0" xfId="1" applyFont="1" applyFill="1" applyAlignment="1">
      <alignment horizontal="center" vertical="center" wrapText="1"/>
    </xf>
    <xf numFmtId="49" fontId="8" fillId="0" borderId="0" xfId="1" applyNumberFormat="1" applyFont="1" applyFill="1" applyAlignment="1">
      <alignment horizontal="center" vertical="center" wrapText="1"/>
    </xf>
    <xf numFmtId="49" fontId="8" fillId="0" borderId="0" xfId="1" applyNumberFormat="1" applyFont="1" applyFill="1" applyAlignment="1">
      <alignment horizontal="left" vertical="center" wrapText="1"/>
    </xf>
    <xf numFmtId="0" fontId="8" fillId="0" borderId="0" xfId="0" applyFont="1" applyFill="1" applyBorder="1" applyAlignment="1">
      <alignment horizontal="center" vertical="center" wrapText="1"/>
    </xf>
    <xf numFmtId="0" fontId="2" fillId="6" borderId="0" xfId="1" applyFont="1" applyFill="1" applyAlignment="1">
      <alignment vertical="center"/>
    </xf>
    <xf numFmtId="0" fontId="2" fillId="6" borderId="0" xfId="1" applyFont="1" applyFill="1" applyAlignment="1">
      <alignment horizontal="left" vertical="center" wrapText="1"/>
    </xf>
    <xf numFmtId="0" fontId="2" fillId="6" borderId="0" xfId="1" applyFont="1" applyFill="1"/>
    <xf numFmtId="0" fontId="2" fillId="6" borderId="0" xfId="1" applyFont="1" applyFill="1" applyAlignment="1">
      <alignment horizontal="center" vertical="center"/>
    </xf>
    <xf numFmtId="0" fontId="2" fillId="0" borderId="1" xfId="1" applyFont="1" applyFill="1" applyBorder="1" applyAlignment="1">
      <alignment horizontal="center" vertical="center" wrapText="1"/>
    </xf>
    <xf numFmtId="0" fontId="2" fillId="5" borderId="0" xfId="1" applyFont="1" applyFill="1" applyAlignment="1">
      <alignment vertical="top"/>
    </xf>
    <xf numFmtId="14" fontId="4"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left" vertical="top" wrapText="1"/>
    </xf>
    <xf numFmtId="0" fontId="4" fillId="6" borderId="1" xfId="1" applyFont="1" applyFill="1" applyBorder="1" applyAlignment="1">
      <alignment horizontal="center" vertical="center" wrapText="1"/>
    </xf>
    <xf numFmtId="3" fontId="4" fillId="0" borderId="1" xfId="1" applyNumberFormat="1" applyFont="1" applyFill="1" applyBorder="1" applyAlignment="1">
      <alignment horizontal="left" wrapText="1"/>
    </xf>
    <xf numFmtId="3" fontId="4" fillId="0" borderId="1" xfId="1" applyNumberFormat="1" applyFont="1" applyFill="1" applyBorder="1" applyAlignment="1">
      <alignment horizontal="center" vertical="center" wrapText="1"/>
    </xf>
    <xf numFmtId="0" fontId="4" fillId="0" borderId="2" xfId="1"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1" applyFont="1" applyFill="1" applyBorder="1" applyAlignment="1">
      <alignment horizontal="center" vertical="center"/>
    </xf>
    <xf numFmtId="0" fontId="10" fillId="0" borderId="1" xfId="0" applyFont="1" applyFill="1" applyBorder="1" applyAlignment="1">
      <alignment horizontal="center" vertical="center" wrapText="1"/>
    </xf>
    <xf numFmtId="3" fontId="4" fillId="0" borderId="1" xfId="1" applyNumberFormat="1" applyFont="1" applyFill="1" applyBorder="1" applyAlignment="1">
      <alignment vertical="center" wrapText="1"/>
    </xf>
    <xf numFmtId="0" fontId="4" fillId="7" borderId="1" xfId="2" applyFont="1" applyFill="1" applyBorder="1" applyAlignment="1">
      <alignment horizontal="center" vertical="center" wrapText="1"/>
    </xf>
    <xf numFmtId="0" fontId="4" fillId="7" borderId="1" xfId="0" applyFont="1" applyFill="1" applyBorder="1" applyAlignment="1" applyProtection="1">
      <alignment horizontal="left" vertical="center" wrapText="1"/>
      <protection locked="0"/>
    </xf>
    <xf numFmtId="0" fontId="4" fillId="7" borderId="1" xfId="0" applyFont="1" applyFill="1" applyBorder="1" applyAlignment="1" applyProtection="1">
      <alignment vertical="center" wrapText="1"/>
      <protection locked="0"/>
    </xf>
    <xf numFmtId="49" fontId="4" fillId="7" borderId="1" xfId="0" applyNumberFormat="1" applyFont="1" applyFill="1" applyBorder="1" applyAlignment="1" applyProtection="1">
      <alignment horizontal="left" vertical="center" wrapText="1"/>
      <protection locked="0"/>
    </xf>
    <xf numFmtId="49" fontId="4" fillId="7" borderId="1" xfId="0" applyNumberFormat="1" applyFont="1" applyFill="1" applyBorder="1" applyAlignment="1" applyProtection="1">
      <alignment horizontal="center" vertical="center" wrapText="1"/>
      <protection locked="0"/>
    </xf>
    <xf numFmtId="0" fontId="4" fillId="7" borderId="1" xfId="1" applyFont="1" applyFill="1" applyBorder="1" applyAlignment="1">
      <alignment horizontal="center" vertical="center" wrapText="1"/>
    </xf>
    <xf numFmtId="0" fontId="4" fillId="7" borderId="1" xfId="0" applyFont="1" applyFill="1" applyBorder="1" applyAlignment="1" applyProtection="1">
      <alignment horizontal="center" vertical="center" wrapText="1"/>
      <protection locked="0"/>
    </xf>
    <xf numFmtId="3" fontId="4" fillId="7" borderId="1" xfId="1" applyNumberFormat="1" applyFont="1" applyFill="1" applyBorder="1" applyAlignment="1">
      <alignment horizontal="left" vertical="center" wrapText="1"/>
    </xf>
    <xf numFmtId="0" fontId="4" fillId="7" borderId="1" xfId="1" applyFont="1" applyFill="1" applyBorder="1" applyAlignment="1">
      <alignment horizontal="left" vertical="center" wrapText="1"/>
    </xf>
    <xf numFmtId="3" fontId="4" fillId="7" borderId="1" xfId="0" applyNumberFormat="1" applyFont="1" applyFill="1" applyBorder="1" applyAlignment="1" applyProtection="1">
      <alignment horizontal="center" vertical="center" wrapText="1"/>
      <protection locked="0"/>
    </xf>
    <xf numFmtId="49" fontId="4" fillId="7" borderId="1" xfId="1" applyNumberFormat="1" applyFont="1" applyFill="1" applyBorder="1" applyAlignment="1">
      <alignment horizontal="left" vertical="center" wrapText="1"/>
    </xf>
    <xf numFmtId="14" fontId="4" fillId="7" borderId="1" xfId="0" applyNumberFormat="1" applyFont="1" applyFill="1" applyBorder="1" applyAlignment="1" applyProtection="1">
      <alignment horizontal="center" vertical="center" wrapText="1"/>
      <protection locked="0"/>
    </xf>
    <xf numFmtId="49" fontId="4" fillId="7" borderId="1" xfId="1" applyNumberFormat="1" applyFont="1" applyFill="1" applyBorder="1" applyAlignment="1">
      <alignment horizontal="center" vertical="center" wrapText="1"/>
    </xf>
    <xf numFmtId="14" fontId="4" fillId="7" borderId="1" xfId="1" applyNumberFormat="1" applyFont="1" applyFill="1" applyBorder="1" applyAlignment="1">
      <alignment horizontal="center" vertical="center" wrapText="1"/>
    </xf>
    <xf numFmtId="165" fontId="4" fillId="7" borderId="1" xfId="0" applyNumberFormat="1" applyFont="1" applyFill="1" applyBorder="1" applyAlignment="1" applyProtection="1">
      <alignment horizontal="center" vertical="center" wrapText="1"/>
      <protection locked="0"/>
    </xf>
    <xf numFmtId="0" fontId="4" fillId="7" borderId="1" xfId="0" applyNumberFormat="1" applyFont="1" applyFill="1" applyBorder="1" applyAlignment="1" applyProtection="1">
      <alignment horizontal="center" vertical="center" wrapText="1"/>
      <protection locked="0"/>
    </xf>
    <xf numFmtId="0" fontId="13" fillId="0" borderId="0" xfId="1" applyFont="1" applyFill="1" applyAlignment="1">
      <alignment vertical="top"/>
    </xf>
    <xf numFmtId="3" fontId="2" fillId="4" borderId="1" xfId="1" applyNumberFormat="1" applyFont="1" applyFill="1" applyBorder="1" applyAlignment="1">
      <alignment horizontal="center" vertical="center" wrapText="1"/>
    </xf>
    <xf numFmtId="3" fontId="2" fillId="3" borderId="1" xfId="1" applyNumberFormat="1" applyFont="1" applyFill="1" applyBorder="1" applyAlignment="1">
      <alignment horizontal="center" vertical="center"/>
    </xf>
    <xf numFmtId="0" fontId="4" fillId="7" borderId="1" xfId="2" applyFont="1" applyFill="1" applyBorder="1" applyAlignment="1">
      <alignment vertical="center" wrapText="1"/>
    </xf>
    <xf numFmtId="0" fontId="4" fillId="7" borderId="1" xfId="2" applyFont="1" applyFill="1" applyBorder="1" applyAlignment="1">
      <alignment horizontal="left" vertical="center" wrapText="1"/>
    </xf>
    <xf numFmtId="14" fontId="4" fillId="7" borderId="1" xfId="1" applyNumberFormat="1" applyFont="1" applyFill="1" applyBorder="1" applyAlignment="1">
      <alignment horizontal="center" vertical="center"/>
    </xf>
    <xf numFmtId="0" fontId="4" fillId="0" borderId="1" xfId="2" applyFont="1" applyFill="1" applyBorder="1" applyAlignment="1">
      <alignment vertical="center" wrapText="1"/>
    </xf>
    <xf numFmtId="0" fontId="4" fillId="0" borderId="1" xfId="2" applyFont="1" applyFill="1" applyBorder="1" applyAlignment="1">
      <alignment horizontal="left" vertical="center" wrapText="1"/>
    </xf>
    <xf numFmtId="14" fontId="4" fillId="0" borderId="1" xfId="1" applyNumberFormat="1" applyFont="1" applyFill="1" applyBorder="1" applyAlignment="1">
      <alignment horizontal="center" vertical="center"/>
    </xf>
    <xf numFmtId="0" fontId="4" fillId="0" borderId="1" xfId="1" applyFont="1" applyFill="1" applyBorder="1" applyAlignment="1">
      <alignment vertical="center"/>
    </xf>
    <xf numFmtId="14" fontId="4" fillId="0" borderId="6" xfId="0" applyNumberFormat="1" applyFont="1" applyFill="1" applyBorder="1" applyAlignment="1" applyProtection="1">
      <alignment horizontal="center" vertical="center" wrapText="1"/>
      <protection locked="0"/>
    </xf>
    <xf numFmtId="0" fontId="4" fillId="0" borderId="5" xfId="1" applyFont="1" applyFill="1" applyBorder="1" applyAlignment="1">
      <alignment horizontal="center" vertical="center"/>
    </xf>
    <xf numFmtId="49" fontId="4" fillId="0" borderId="1" xfId="0" applyNumberFormat="1" applyFont="1" applyFill="1" applyBorder="1" applyAlignment="1" applyProtection="1">
      <alignment horizontal="left" vertical="center" wrapText="1"/>
      <protection locked="0"/>
    </xf>
    <xf numFmtId="0" fontId="8" fillId="0" borderId="0" xfId="1" applyFont="1" applyFill="1" applyAlignment="1">
      <alignment horizontal="center" vertical="center"/>
    </xf>
    <xf numFmtId="0" fontId="4" fillId="0" borderId="3"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7" borderId="0" xfId="1" applyFont="1" applyFill="1" applyAlignment="1">
      <alignment vertical="top"/>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0" fontId="8" fillId="0" borderId="0" xfId="1" applyFont="1" applyFill="1" applyAlignment="1">
      <alignment horizontal="center" vertical="center"/>
    </xf>
    <xf numFmtId="3" fontId="4" fillId="7" borderId="1" xfId="1" applyNumberFormat="1" applyFont="1" applyFill="1" applyBorder="1" applyAlignment="1">
      <alignment horizontal="center" vertical="center" wrapText="1"/>
    </xf>
    <xf numFmtId="0" fontId="4" fillId="2" borderId="1" xfId="1" applyFont="1" applyFill="1" applyBorder="1" applyAlignment="1">
      <alignment vertical="center" wrapText="1"/>
    </xf>
    <xf numFmtId="0" fontId="4" fillId="7" borderId="4" xfId="1" applyFont="1" applyFill="1" applyBorder="1" applyAlignment="1">
      <alignment horizontal="center" vertical="center"/>
    </xf>
    <xf numFmtId="0" fontId="4" fillId="7" borderId="4" xfId="1" applyFont="1" applyFill="1" applyBorder="1" applyAlignment="1">
      <alignment horizontal="center" vertical="center" wrapText="1"/>
    </xf>
    <xf numFmtId="0" fontId="4" fillId="7" borderId="0" xfId="1" applyFont="1" applyFill="1" applyAlignment="1">
      <alignment horizontal="center" vertical="center" wrapText="1"/>
    </xf>
    <xf numFmtId="0" fontId="4" fillId="2" borderId="1" xfId="0" applyFont="1" applyFill="1" applyBorder="1" applyAlignment="1" applyProtection="1">
      <alignment horizontal="center" vertical="center" wrapText="1"/>
      <protection locked="0"/>
    </xf>
    <xf numFmtId="0" fontId="2" fillId="2" borderId="0" xfId="1" applyFont="1" applyFill="1" applyAlignment="1">
      <alignment vertical="top"/>
    </xf>
    <xf numFmtId="164" fontId="4" fillId="7" borderId="1" xfId="1"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3" fontId="4" fillId="7" borderId="1" xfId="1" applyNumberFormat="1" applyFont="1" applyFill="1" applyBorder="1" applyAlignment="1">
      <alignment horizontal="left" vertical="top" wrapText="1"/>
    </xf>
    <xf numFmtId="20" fontId="4" fillId="7" borderId="1" xfId="1" applyNumberFormat="1" applyFont="1" applyFill="1" applyBorder="1" applyAlignment="1">
      <alignment horizontal="center" vertical="center" wrapText="1"/>
    </xf>
    <xf numFmtId="20" fontId="4" fillId="7"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3" fontId="4" fillId="2" borderId="1" xfId="0" applyNumberFormat="1" applyFont="1" applyFill="1" applyBorder="1" applyAlignment="1" applyProtection="1">
      <alignment horizontal="center" vertical="center" wrapText="1"/>
      <protection locked="0"/>
    </xf>
    <xf numFmtId="3" fontId="4" fillId="2" borderId="1" xfId="1" applyNumberFormat="1" applyFont="1" applyFill="1" applyBorder="1" applyAlignment="1">
      <alignment horizontal="left" vertical="center" wrapText="1"/>
    </xf>
    <xf numFmtId="3" fontId="4" fillId="2" borderId="3" xfId="1" applyNumberFormat="1" applyFont="1" applyFill="1" applyBorder="1" applyAlignment="1">
      <alignment horizontal="left" vertical="center" wrapText="1"/>
    </xf>
    <xf numFmtId="0" fontId="4" fillId="2" borderId="1" xfId="1" applyFont="1" applyFill="1" applyBorder="1" applyAlignment="1">
      <alignment horizontal="left" vertical="center" wrapText="1"/>
    </xf>
    <xf numFmtId="49" fontId="4" fillId="2" borderId="1" xfId="1" applyNumberFormat="1" applyFont="1" applyFill="1" applyBorder="1" applyAlignment="1">
      <alignment horizontal="left" vertical="center" wrapText="1"/>
    </xf>
    <xf numFmtId="14" fontId="4" fillId="2" borderId="1" xfId="0" applyNumberFormat="1" applyFont="1" applyFill="1" applyBorder="1" applyAlignment="1" applyProtection="1">
      <alignment horizontal="center" vertical="center" wrapText="1"/>
      <protection locked="0"/>
    </xf>
    <xf numFmtId="0" fontId="4" fillId="2" borderId="1" xfId="2" applyFont="1" applyFill="1" applyBorder="1" applyAlignment="1">
      <alignment horizontal="center" vertical="center" wrapText="1"/>
    </xf>
    <xf numFmtId="0" fontId="4" fillId="2" borderId="1" xfId="0" applyFont="1" applyFill="1" applyBorder="1" applyAlignment="1" applyProtection="1">
      <alignment vertical="center" wrapText="1"/>
      <protection locked="0"/>
    </xf>
    <xf numFmtId="165" fontId="4" fillId="2" borderId="1" xfId="0" applyNumberFormat="1" applyFont="1" applyFill="1" applyBorder="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wrapText="1"/>
      <protection locked="0"/>
    </xf>
    <xf numFmtId="49" fontId="4" fillId="2" borderId="1" xfId="1" applyNumberFormat="1" applyFont="1" applyFill="1" applyBorder="1" applyAlignment="1">
      <alignment horizontal="center" vertical="center" wrapText="1"/>
    </xf>
    <xf numFmtId="0" fontId="13" fillId="8" borderId="1" xfId="2" applyFont="1" applyFill="1" applyBorder="1" applyAlignment="1">
      <alignment horizontal="center" vertical="center" wrapText="1"/>
    </xf>
    <xf numFmtId="0" fontId="13" fillId="8" borderId="1" xfId="0" applyFont="1" applyFill="1" applyBorder="1" applyAlignment="1" applyProtection="1">
      <alignment horizontal="left" vertical="center" wrapText="1"/>
      <protection locked="0"/>
    </xf>
    <xf numFmtId="0" fontId="13" fillId="8" borderId="1" xfId="0" applyFont="1" applyFill="1" applyBorder="1" applyAlignment="1" applyProtection="1">
      <alignment vertical="center" wrapText="1"/>
      <protection locked="0"/>
    </xf>
    <xf numFmtId="0" fontId="13" fillId="8" borderId="1" xfId="0" applyFont="1" applyFill="1" applyBorder="1" applyAlignment="1" applyProtection="1">
      <alignment horizontal="center" vertical="center" wrapText="1"/>
      <protection locked="0"/>
    </xf>
    <xf numFmtId="3" fontId="13" fillId="8" borderId="1" xfId="0" applyNumberFormat="1" applyFont="1" applyFill="1" applyBorder="1" applyAlignment="1" applyProtection="1">
      <alignment horizontal="center" vertical="center" wrapText="1"/>
      <protection locked="0"/>
    </xf>
    <xf numFmtId="3" fontId="13" fillId="8" borderId="1" xfId="1" applyNumberFormat="1" applyFont="1" applyFill="1" applyBorder="1" applyAlignment="1">
      <alignment horizontal="left" vertical="center" wrapText="1"/>
    </xf>
    <xf numFmtId="0" fontId="13" fillId="8" borderId="1" xfId="1" applyFont="1" applyFill="1" applyBorder="1" applyAlignment="1">
      <alignment horizontal="left" vertical="center" wrapText="1"/>
    </xf>
    <xf numFmtId="0" fontId="13" fillId="8" borderId="1" xfId="1" applyFont="1" applyFill="1" applyBorder="1" applyAlignment="1">
      <alignment horizontal="center" vertical="center" wrapText="1"/>
    </xf>
    <xf numFmtId="49" fontId="13" fillId="8" borderId="1" xfId="1" applyNumberFormat="1" applyFont="1" applyFill="1" applyBorder="1" applyAlignment="1">
      <alignment horizontal="center" vertical="center" wrapText="1"/>
    </xf>
    <xf numFmtId="49" fontId="13" fillId="8" borderId="1" xfId="1" applyNumberFormat="1" applyFont="1" applyFill="1" applyBorder="1" applyAlignment="1">
      <alignment horizontal="left" vertical="center" wrapText="1"/>
    </xf>
    <xf numFmtId="14" fontId="13" fillId="8" borderId="1" xfId="0" applyNumberFormat="1" applyFont="1" applyFill="1" applyBorder="1" applyAlignment="1" applyProtection="1">
      <alignment horizontal="center" vertical="center" wrapText="1"/>
      <protection locked="0"/>
    </xf>
    <xf numFmtId="0" fontId="6" fillId="8" borderId="0" xfId="1" applyFont="1" applyFill="1" applyAlignment="1">
      <alignment vertical="top"/>
    </xf>
    <xf numFmtId="0" fontId="13" fillId="0" borderId="5" xfId="1" applyFont="1" applyFill="1" applyBorder="1" applyAlignment="1">
      <alignment horizontal="center" vertical="center"/>
    </xf>
    <xf numFmtId="0" fontId="8" fillId="0" borderId="0" xfId="0" applyFont="1" applyFill="1" applyBorder="1" applyAlignment="1">
      <alignment horizontal="left" vertical="center" wrapText="1"/>
    </xf>
    <xf numFmtId="0" fontId="8" fillId="6" borderId="0" xfId="0" applyFont="1" applyFill="1" applyBorder="1" applyAlignment="1">
      <alignment horizontal="left" vertical="center" wrapText="1"/>
    </xf>
    <xf numFmtId="0" fontId="4" fillId="0" borderId="0" xfId="0" applyFont="1" applyFill="1" applyAlignment="1">
      <alignment horizontal="left" vertical="center" wrapText="1"/>
    </xf>
    <xf numFmtId="49" fontId="4" fillId="0" borderId="0" xfId="0" applyNumberFormat="1" applyFont="1" applyFill="1" applyAlignment="1">
      <alignment horizontal="left" vertical="center" wrapText="1"/>
    </xf>
    <xf numFmtId="0" fontId="2" fillId="0" borderId="1" xfId="1" applyFont="1" applyFill="1" applyBorder="1" applyAlignment="1">
      <alignment horizontal="center" vertical="center" wrapText="1"/>
    </xf>
    <xf numFmtId="0" fontId="2" fillId="5" borderId="5" xfId="1" applyFont="1" applyFill="1" applyBorder="1" applyAlignment="1">
      <alignment horizontal="center" vertical="center"/>
    </xf>
    <xf numFmtId="0" fontId="2" fillId="5" borderId="3" xfId="1" applyFont="1" applyFill="1" applyBorder="1" applyAlignment="1">
      <alignment horizontal="center" vertical="center"/>
    </xf>
    <xf numFmtId="0" fontId="2" fillId="5" borderId="4" xfId="1" applyFont="1" applyFill="1" applyBorder="1" applyAlignment="1">
      <alignment horizontal="center" vertical="center"/>
    </xf>
    <xf numFmtId="0" fontId="2" fillId="4" borderId="5" xfId="1" applyFont="1" applyFill="1" applyBorder="1" applyAlignment="1">
      <alignment horizontal="left" vertical="center" wrapText="1"/>
    </xf>
    <xf numFmtId="0" fontId="2" fillId="4" borderId="3" xfId="1" applyFont="1" applyFill="1" applyBorder="1" applyAlignment="1">
      <alignment horizontal="left" vertical="center" wrapText="1"/>
    </xf>
    <xf numFmtId="0" fontId="2" fillId="4" borderId="4" xfId="1" applyFont="1" applyFill="1" applyBorder="1" applyAlignment="1">
      <alignment horizontal="left" vertical="center" wrapText="1"/>
    </xf>
    <xf numFmtId="0" fontId="2" fillId="5" borderId="5" xfId="1" applyFont="1" applyFill="1" applyBorder="1" applyAlignment="1">
      <alignment horizontal="left" vertical="center" wrapText="1"/>
    </xf>
    <xf numFmtId="0" fontId="2" fillId="5" borderId="3" xfId="1" applyFont="1" applyFill="1" applyBorder="1" applyAlignment="1">
      <alignment horizontal="left" vertical="center" wrapText="1"/>
    </xf>
    <xf numFmtId="0" fontId="2" fillId="5" borderId="4" xfId="1" applyFont="1" applyFill="1" applyBorder="1" applyAlignment="1">
      <alignment horizontal="left" vertical="center" wrapText="1"/>
    </xf>
    <xf numFmtId="49" fontId="2" fillId="0" borderId="1" xfId="1" applyNumberFormat="1" applyFont="1" applyFill="1" applyBorder="1" applyAlignment="1">
      <alignment horizontal="center" vertical="center" wrapText="1"/>
    </xf>
    <xf numFmtId="0" fontId="2" fillId="4" borderId="5" xfId="2" applyFont="1" applyFill="1" applyBorder="1" applyAlignment="1">
      <alignment horizontal="left" vertical="center" wrapText="1"/>
    </xf>
    <xf numFmtId="0" fontId="4" fillId="4" borderId="3" xfId="2" applyFont="1" applyFill="1" applyBorder="1" applyAlignment="1">
      <alignment horizontal="left" vertical="center" wrapText="1"/>
    </xf>
    <xf numFmtId="0" fontId="4" fillId="4" borderId="4" xfId="2" applyFont="1" applyFill="1" applyBorder="1" applyAlignment="1">
      <alignment horizontal="left" vertical="center" wrapText="1"/>
    </xf>
    <xf numFmtId="0" fontId="2" fillId="3" borderId="5"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8" fillId="0" borderId="0" xfId="1" applyFont="1" applyFill="1" applyAlignment="1">
      <alignment horizontal="center" vertical="center"/>
    </xf>
    <xf numFmtId="0" fontId="8" fillId="6" borderId="0" xfId="1" applyFont="1" applyFill="1" applyAlignment="1">
      <alignment horizontal="center" vertical="center"/>
    </xf>
    <xf numFmtId="0" fontId="2" fillId="6" borderId="1"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cellXfs>
  <cellStyles count="4">
    <cellStyle name="Обычный" xfId="0" builtinId="0"/>
    <cellStyle name="Обычный 10" xfId="3"/>
    <cellStyle name="Обычный 2" xfId="2"/>
    <cellStyle name="Обычный 5" xfId="1"/>
  </cellStyles>
  <dxfs count="0"/>
  <tableStyles count="0" defaultTableStyle="TableStyleMedium2" defaultPivotStyle="PivotStyleLight16"/>
  <colors>
    <mruColors>
      <color rgb="FFFF00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72;&#1079;&#1072;&#1095;&#1080;&#1085;&#1086;&#1074;&#1072;/&#1087;&#1086;&#1076;&#1073;&#1086;&#1088;/&#1089;&#1086;&#1082;&#1088;&#1072;&#1097;&#1077;&#1085;&#1080;&#1077;/2022/18.01.22/&#1047;&#1057;&#1052;_&#1053;&#1054;&#1050;%20&#1074;&#1072;&#1082;&#1072;&#1085;&#1089;&#1080;&#1080;%20&#1085;&#1072;%2018.01.2022%20&#8212;%20&#1082;&#1086;&#1087;&#1080;&#11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0;&#1072;&#1079;&#1072;&#1095;&#1080;&#1085;&#1086;&#1074;&#1072;/&#1087;&#1086;&#1076;&#1073;&#1086;&#1088;/&#1089;&#1086;&#1082;&#1088;&#1072;&#1097;&#1077;&#1085;&#1080;&#1077;/2022/18.01.22/_&#1053;&#1054;&#1050;%20&#1074;&#1072;&#1082;&#1072;&#1085;&#1089;&#1080;&#1080;%20&#1085;&#1072;%2020.01.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4.78.123\&#1086;&#1088;&#1087;\&#1050;&#1040;&#1044;&#1056;&#1067;\&#1055;&#1077;&#1088;&#1077;&#1074;&#1077;&#1088;&#1079;&#1077;&#1074;&#1072;\&#1057;&#1042;&#1045;&#1058;&#1040;\&#1054;&#1090;&#1095;&#1077;&#1090;&#1099;\2021\&#1044;&#1077;&#1082;&#1072;&#1073;&#1088;&#1100;\&#1055;&#1077;&#1088;&#1077;&#1095;&#1077;&#1085;&#1100;%20&#1074;&#1072;&#1082;&#1072;&#1085;&#1089;&#1080;&#1081;%20&#1085;&#1072;%2001.01.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4.78.123\&#1086;&#1088;&#1087;\&#1050;&#1040;&#1044;&#1056;&#1067;\&#1055;&#1077;&#1088;&#1077;&#1074;&#1077;&#1088;&#1079;&#1077;&#1074;&#1072;\&#1057;&#1042;&#1045;&#1058;&#1040;\&#1054;&#1090;&#1095;&#1077;&#1090;&#1099;\2022\&#1071;&#1085;&#1074;&#1072;&#1088;&#1100;\&#1050;&#1086;&#1087;&#1080;&#1103;%20&#1074;&#1072;&#1082;&#1072;&#1085;&#1089;&#1080;&#1080;%20&#1053;&#1054;&#1050;%20&#1085;&#1072;%2001.02.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К на 01.01.2022"/>
      <sheetName val="Справочники"/>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К на 20.01.2022"/>
      <sheetName val="Справочники"/>
      <sheetName val="НОК на 20.01.2022 (сокр)"/>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СМ"/>
      <sheetName val="Справочники"/>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К на 20.01.2022"/>
      <sheetName val="Справочники"/>
      <sheetName val="Лист1"/>
    </sheetNames>
    <sheetDataSet>
      <sheetData sheetId="0"/>
      <sheetData sheetId="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ustomProperty" Target="../customProperty1.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30"/>
  <sheetViews>
    <sheetView tabSelected="1" view="pageBreakPreview" zoomScale="62" zoomScaleNormal="50" zoomScaleSheetLayoutView="62" workbookViewId="0">
      <selection activeCell="X100" sqref="X100"/>
    </sheetView>
  </sheetViews>
  <sheetFormatPr defaultColWidth="30.28515625" defaultRowHeight="18" x14ac:dyDescent="0.25"/>
  <cols>
    <col min="1" max="1" width="10.85546875" style="29" customWidth="1"/>
    <col min="2" max="2" width="25.7109375" style="23" customWidth="1"/>
    <col min="3" max="3" width="58" style="23" customWidth="1"/>
    <col min="4" max="4" width="33.85546875" style="70" customWidth="1"/>
    <col min="5" max="5" width="13.28515625" style="29" customWidth="1"/>
    <col min="6" max="6" width="11.85546875" style="28" customWidth="1"/>
    <col min="7" max="7" width="8.28515625" style="28" customWidth="1"/>
    <col min="8" max="8" width="8.140625" style="28" customWidth="1"/>
    <col min="9" max="9" width="21.140625" style="29" customWidth="1"/>
    <col min="10" max="10" width="155.5703125" style="15" customWidth="1"/>
    <col min="11" max="11" width="68.5703125" style="15" customWidth="1"/>
    <col min="12" max="12" width="30.28515625" style="28" customWidth="1"/>
    <col min="13" max="13" width="13.85546875" style="28" customWidth="1"/>
    <col min="14" max="14" width="16.85546875" style="28" customWidth="1"/>
    <col min="15" max="15" width="28.7109375" style="28" customWidth="1"/>
    <col min="16" max="16" width="30.28515625" style="23" customWidth="1"/>
    <col min="17" max="17" width="20.85546875" style="24" customWidth="1"/>
    <col min="18" max="18" width="17.85546875" style="25" customWidth="1"/>
    <col min="19" max="19" width="38.28515625" style="26" customWidth="1"/>
    <col min="20" max="20" width="41.28515625" style="26" customWidth="1"/>
    <col min="21" max="21" width="61.28515625" style="23" customWidth="1"/>
    <col min="22" max="22" width="19.85546875" style="11" customWidth="1"/>
    <col min="23" max="23" width="20" style="12" customWidth="1"/>
    <col min="24" max="24" width="30.85546875" style="28" customWidth="1"/>
    <col min="25" max="25" width="41.28515625" style="13" customWidth="1"/>
    <col min="26" max="16384" width="30.28515625" style="13"/>
  </cols>
  <sheetData>
    <row r="1" spans="1:24" s="61" customFormat="1" ht="22.5" x14ac:dyDescent="0.3">
      <c r="A1" s="184" t="s">
        <v>0</v>
      </c>
      <c r="B1" s="184"/>
      <c r="C1" s="184"/>
      <c r="D1" s="185"/>
      <c r="E1" s="184"/>
      <c r="F1" s="184"/>
      <c r="G1" s="184"/>
      <c r="H1" s="184"/>
      <c r="I1" s="184"/>
      <c r="J1" s="184"/>
      <c r="K1" s="184"/>
      <c r="L1" s="184"/>
      <c r="M1" s="184"/>
      <c r="N1" s="184"/>
      <c r="O1" s="184"/>
      <c r="P1" s="184"/>
      <c r="Q1" s="184"/>
      <c r="R1" s="184"/>
      <c r="S1" s="184"/>
      <c r="T1" s="184"/>
      <c r="U1" s="184"/>
      <c r="V1" s="58"/>
      <c r="W1" s="59"/>
      <c r="X1" s="60"/>
    </row>
    <row r="2" spans="1:24" s="61" customFormat="1" ht="22.5" x14ac:dyDescent="0.3">
      <c r="A2" s="184" t="s">
        <v>451</v>
      </c>
      <c r="B2" s="184"/>
      <c r="C2" s="184"/>
      <c r="D2" s="185"/>
      <c r="E2" s="184"/>
      <c r="F2" s="184"/>
      <c r="G2" s="184"/>
      <c r="H2" s="184"/>
      <c r="I2" s="184"/>
      <c r="J2" s="184"/>
      <c r="K2" s="184"/>
      <c r="L2" s="184"/>
      <c r="M2" s="184"/>
      <c r="N2" s="184"/>
      <c r="O2" s="184"/>
      <c r="P2" s="184"/>
      <c r="Q2" s="184"/>
      <c r="R2" s="184"/>
      <c r="S2" s="184"/>
      <c r="T2" s="184"/>
      <c r="U2" s="184"/>
      <c r="V2" s="58"/>
      <c r="W2" s="59"/>
      <c r="X2" s="60"/>
    </row>
    <row r="3" spans="1:24" x14ac:dyDescent="0.25">
      <c r="A3" s="29" t="s">
        <v>224</v>
      </c>
      <c r="B3" s="51"/>
      <c r="C3" s="14"/>
      <c r="D3" s="69"/>
      <c r="F3" s="14"/>
      <c r="G3" s="14"/>
      <c r="H3" s="14"/>
      <c r="L3" s="14"/>
      <c r="M3" s="14"/>
      <c r="N3" s="14"/>
      <c r="O3" s="14"/>
      <c r="P3" s="16"/>
      <c r="Q3" s="29"/>
      <c r="R3" s="17"/>
      <c r="S3" s="18"/>
      <c r="T3" s="18"/>
      <c r="U3" s="16"/>
    </row>
    <row r="4" spans="1:24" s="28" customFormat="1" x14ac:dyDescent="0.25">
      <c r="A4" s="167" t="s">
        <v>1</v>
      </c>
      <c r="B4" s="167" t="s">
        <v>2</v>
      </c>
      <c r="C4" s="167" t="s">
        <v>3</v>
      </c>
      <c r="D4" s="186" t="s">
        <v>4</v>
      </c>
      <c r="E4" s="167" t="s">
        <v>228</v>
      </c>
      <c r="F4" s="187" t="s">
        <v>5</v>
      </c>
      <c r="G4" s="188"/>
      <c r="H4" s="189"/>
      <c r="I4" s="167" t="s">
        <v>6</v>
      </c>
      <c r="J4" s="167" t="s">
        <v>7</v>
      </c>
      <c r="K4" s="167" t="s">
        <v>8</v>
      </c>
      <c r="L4" s="167" t="s">
        <v>9</v>
      </c>
      <c r="M4" s="167"/>
      <c r="N4" s="167"/>
      <c r="O4" s="167"/>
      <c r="P4" s="167" t="s">
        <v>10</v>
      </c>
      <c r="Q4" s="167" t="s">
        <v>11</v>
      </c>
      <c r="R4" s="177" t="s">
        <v>12</v>
      </c>
      <c r="S4" s="177" t="s">
        <v>229</v>
      </c>
      <c r="T4" s="167" t="s">
        <v>124</v>
      </c>
      <c r="U4" s="167" t="s">
        <v>123</v>
      </c>
      <c r="V4" s="167" t="s">
        <v>13</v>
      </c>
      <c r="W4" s="167" t="s">
        <v>14</v>
      </c>
      <c r="X4" s="167" t="s">
        <v>15</v>
      </c>
    </row>
    <row r="5" spans="1:24" s="28" customFormat="1" ht="180" x14ac:dyDescent="0.25">
      <c r="A5" s="167"/>
      <c r="B5" s="167"/>
      <c r="C5" s="167"/>
      <c r="D5" s="186"/>
      <c r="E5" s="167"/>
      <c r="F5" s="27" t="s">
        <v>16</v>
      </c>
      <c r="G5" s="27" t="s">
        <v>17</v>
      </c>
      <c r="H5" s="27" t="s">
        <v>18</v>
      </c>
      <c r="I5" s="167"/>
      <c r="J5" s="167"/>
      <c r="K5" s="167"/>
      <c r="L5" s="27" t="s">
        <v>19</v>
      </c>
      <c r="M5" s="27" t="s">
        <v>20</v>
      </c>
      <c r="N5" s="27" t="s">
        <v>21</v>
      </c>
      <c r="O5" s="27" t="s">
        <v>22</v>
      </c>
      <c r="P5" s="167"/>
      <c r="Q5" s="167"/>
      <c r="R5" s="177"/>
      <c r="S5" s="177"/>
      <c r="T5" s="167"/>
      <c r="U5" s="167"/>
      <c r="V5" s="167"/>
      <c r="W5" s="167"/>
      <c r="X5" s="167"/>
    </row>
    <row r="6" spans="1:24" s="20" customFormat="1" x14ac:dyDescent="0.25">
      <c r="A6" s="19">
        <v>1</v>
      </c>
      <c r="B6" s="50">
        <v>2</v>
      </c>
      <c r="C6" s="19">
        <v>3</v>
      </c>
      <c r="D6" s="73">
        <v>4</v>
      </c>
      <c r="E6" s="19">
        <v>5</v>
      </c>
      <c r="F6" s="73">
        <v>6</v>
      </c>
      <c r="G6" s="19">
        <v>7</v>
      </c>
      <c r="H6" s="73">
        <v>8</v>
      </c>
      <c r="I6" s="19">
        <v>9</v>
      </c>
      <c r="J6" s="73">
        <v>10</v>
      </c>
      <c r="K6" s="19">
        <v>11</v>
      </c>
      <c r="L6" s="73">
        <v>12</v>
      </c>
      <c r="M6" s="19">
        <v>13</v>
      </c>
      <c r="N6" s="73">
        <v>14</v>
      </c>
      <c r="O6" s="19">
        <v>15</v>
      </c>
      <c r="P6" s="73">
        <v>16</v>
      </c>
      <c r="Q6" s="19">
        <v>17</v>
      </c>
      <c r="R6" s="73">
        <v>18</v>
      </c>
      <c r="S6" s="19">
        <v>19</v>
      </c>
      <c r="T6" s="73">
        <v>20</v>
      </c>
      <c r="U6" s="19">
        <v>21</v>
      </c>
      <c r="V6" s="73">
        <v>22</v>
      </c>
      <c r="W6" s="19">
        <v>23</v>
      </c>
      <c r="X6" s="73">
        <v>24</v>
      </c>
    </row>
    <row r="7" spans="1:24" s="20" customFormat="1" x14ac:dyDescent="0.25">
      <c r="A7" s="181" t="s">
        <v>121</v>
      </c>
      <c r="B7" s="182"/>
      <c r="C7" s="182"/>
      <c r="D7" s="182"/>
      <c r="E7" s="182"/>
      <c r="F7" s="182"/>
      <c r="G7" s="182"/>
      <c r="H7" s="182"/>
      <c r="I7" s="182"/>
      <c r="J7" s="182"/>
      <c r="K7" s="182"/>
      <c r="L7" s="182"/>
      <c r="M7" s="182"/>
      <c r="N7" s="182"/>
      <c r="O7" s="182"/>
      <c r="P7" s="182"/>
      <c r="Q7" s="182"/>
      <c r="R7" s="182"/>
      <c r="S7" s="182"/>
      <c r="T7" s="182"/>
      <c r="U7" s="182"/>
      <c r="V7" s="182"/>
      <c r="W7" s="182"/>
      <c r="X7" s="183"/>
    </row>
    <row r="8" spans="1:24" s="6" customFormat="1" ht="89.25" customHeight="1" x14ac:dyDescent="0.25">
      <c r="A8" s="113">
        <v>1</v>
      </c>
      <c r="B8" s="1" t="s">
        <v>134</v>
      </c>
      <c r="C8" s="8" t="s">
        <v>135</v>
      </c>
      <c r="D8" s="21" t="s">
        <v>136</v>
      </c>
      <c r="E8" s="53">
        <v>3</v>
      </c>
      <c r="F8" s="9">
        <v>1</v>
      </c>
      <c r="G8" s="9"/>
      <c r="H8" s="54"/>
      <c r="I8" s="56">
        <v>92000</v>
      </c>
      <c r="J8" s="7" t="s">
        <v>137</v>
      </c>
      <c r="K8" s="2" t="s">
        <v>138</v>
      </c>
      <c r="L8" s="3" t="s">
        <v>23</v>
      </c>
      <c r="M8" s="3" t="s">
        <v>24</v>
      </c>
      <c r="N8" s="3" t="s">
        <v>25</v>
      </c>
      <c r="O8" s="3" t="s">
        <v>26</v>
      </c>
      <c r="P8" s="2"/>
      <c r="Q8" s="3"/>
      <c r="R8" s="4" t="s">
        <v>27</v>
      </c>
      <c r="S8" s="10" t="s">
        <v>139</v>
      </c>
      <c r="T8" s="10" t="s">
        <v>369</v>
      </c>
      <c r="U8" s="2" t="s">
        <v>308</v>
      </c>
      <c r="V8" s="5">
        <v>45328</v>
      </c>
      <c r="W8" s="3" t="s">
        <v>28</v>
      </c>
      <c r="X8" s="3"/>
    </row>
    <row r="9" spans="1:24" s="6" customFormat="1" ht="307.35000000000002" customHeight="1" x14ac:dyDescent="0.25">
      <c r="A9" s="113">
        <v>2</v>
      </c>
      <c r="B9" s="1" t="s">
        <v>32</v>
      </c>
      <c r="C9" s="8" t="s">
        <v>191</v>
      </c>
      <c r="D9" s="21" t="s">
        <v>236</v>
      </c>
      <c r="E9" s="79">
        <v>5</v>
      </c>
      <c r="F9" s="9">
        <v>1</v>
      </c>
      <c r="G9" s="9"/>
      <c r="H9" s="9"/>
      <c r="I9" s="131">
        <f>18473*1.25*2.6*1.4*1.08*1.3</f>
        <v>118009.21860000001</v>
      </c>
      <c r="J9" s="7" t="s">
        <v>237</v>
      </c>
      <c r="K9" s="2" t="s">
        <v>34</v>
      </c>
      <c r="L9" s="3" t="s">
        <v>23</v>
      </c>
      <c r="M9" s="3" t="s">
        <v>50</v>
      </c>
      <c r="N9" s="3" t="s">
        <v>51</v>
      </c>
      <c r="O9" s="3" t="s">
        <v>26</v>
      </c>
      <c r="P9" s="2" t="s">
        <v>238</v>
      </c>
      <c r="Q9" s="83" t="s">
        <v>239</v>
      </c>
      <c r="R9" s="4" t="s">
        <v>41</v>
      </c>
      <c r="S9" s="10" t="s">
        <v>37</v>
      </c>
      <c r="T9" s="10" t="s">
        <v>133</v>
      </c>
      <c r="U9" s="2" t="s">
        <v>278</v>
      </c>
      <c r="V9" s="75">
        <v>45496</v>
      </c>
      <c r="W9" s="3" t="s">
        <v>28</v>
      </c>
      <c r="X9" s="77"/>
    </row>
    <row r="10" spans="1:24" s="102" customFormat="1" ht="108" x14ac:dyDescent="0.25">
      <c r="A10" s="113">
        <v>3</v>
      </c>
      <c r="B10" s="1" t="s">
        <v>32</v>
      </c>
      <c r="C10" s="108" t="s">
        <v>325</v>
      </c>
      <c r="D10" s="109" t="s">
        <v>363</v>
      </c>
      <c r="E10" s="83">
        <v>4</v>
      </c>
      <c r="F10" s="83">
        <v>1</v>
      </c>
      <c r="G10" s="83"/>
      <c r="H10" s="83"/>
      <c r="I10" s="131">
        <v>94404</v>
      </c>
      <c r="J10" s="7" t="s">
        <v>327</v>
      </c>
      <c r="K10" s="2" t="s">
        <v>34</v>
      </c>
      <c r="L10" s="3" t="s">
        <v>23</v>
      </c>
      <c r="M10" s="3" t="s">
        <v>24</v>
      </c>
      <c r="N10" s="3" t="s">
        <v>25</v>
      </c>
      <c r="O10" s="3" t="s">
        <v>26</v>
      </c>
      <c r="P10" s="2" t="s">
        <v>104</v>
      </c>
      <c r="Q10" s="3" t="s">
        <v>328</v>
      </c>
      <c r="R10" s="4" t="s">
        <v>41</v>
      </c>
      <c r="S10" s="10" t="s">
        <v>139</v>
      </c>
      <c r="T10" s="10" t="s">
        <v>133</v>
      </c>
      <c r="U10" s="2" t="s">
        <v>278</v>
      </c>
      <c r="V10" s="110">
        <v>45658</v>
      </c>
      <c r="W10" s="3" t="s">
        <v>28</v>
      </c>
      <c r="X10" s="3"/>
    </row>
    <row r="11" spans="1:24" s="6" customFormat="1" ht="180" x14ac:dyDescent="0.25">
      <c r="A11" s="113">
        <v>4</v>
      </c>
      <c r="B11" s="1" t="s">
        <v>32</v>
      </c>
      <c r="C11" s="8" t="s">
        <v>191</v>
      </c>
      <c r="D11" s="21" t="s">
        <v>178</v>
      </c>
      <c r="E11" s="79">
        <v>5</v>
      </c>
      <c r="F11" s="9">
        <v>1</v>
      </c>
      <c r="G11" s="9"/>
      <c r="H11" s="9"/>
      <c r="I11" s="131">
        <f>18473*1.25*2.6*1.4*1.08*1.3</f>
        <v>118009.21860000001</v>
      </c>
      <c r="J11" s="7" t="s">
        <v>270</v>
      </c>
      <c r="K11" s="2" t="s">
        <v>34</v>
      </c>
      <c r="L11" s="3" t="s">
        <v>30</v>
      </c>
      <c r="M11" s="3" t="s">
        <v>271</v>
      </c>
      <c r="N11" s="3" t="s">
        <v>272</v>
      </c>
      <c r="O11" s="3" t="s">
        <v>26</v>
      </c>
      <c r="P11" s="2" t="s">
        <v>44</v>
      </c>
      <c r="Q11" s="3" t="s">
        <v>273</v>
      </c>
      <c r="R11" s="4" t="s">
        <v>41</v>
      </c>
      <c r="S11" s="10" t="s">
        <v>139</v>
      </c>
      <c r="T11" s="10" t="s">
        <v>133</v>
      </c>
      <c r="U11" s="2" t="s">
        <v>278</v>
      </c>
      <c r="V11" s="75">
        <v>45554</v>
      </c>
      <c r="W11" s="3" t="s">
        <v>28</v>
      </c>
      <c r="X11" s="3"/>
    </row>
    <row r="12" spans="1:24" s="6" customFormat="1" ht="180" x14ac:dyDescent="0.25">
      <c r="A12" s="113">
        <v>5</v>
      </c>
      <c r="B12" s="1" t="s">
        <v>32</v>
      </c>
      <c r="C12" s="8" t="s">
        <v>191</v>
      </c>
      <c r="D12" s="21" t="s">
        <v>178</v>
      </c>
      <c r="E12" s="79">
        <v>4</v>
      </c>
      <c r="F12" s="9">
        <v>1</v>
      </c>
      <c r="G12" s="9"/>
      <c r="H12" s="9"/>
      <c r="I12" s="131">
        <v>101956</v>
      </c>
      <c r="J12" s="7" t="s">
        <v>270</v>
      </c>
      <c r="K12" s="2" t="s">
        <v>34</v>
      </c>
      <c r="L12" s="3" t="s">
        <v>30</v>
      </c>
      <c r="M12" s="3" t="s">
        <v>271</v>
      </c>
      <c r="N12" s="3" t="s">
        <v>272</v>
      </c>
      <c r="O12" s="3" t="s">
        <v>47</v>
      </c>
      <c r="P12" s="2" t="s">
        <v>44</v>
      </c>
      <c r="Q12" s="3" t="s">
        <v>273</v>
      </c>
      <c r="R12" s="4" t="s">
        <v>41</v>
      </c>
      <c r="S12" s="10" t="s">
        <v>139</v>
      </c>
      <c r="T12" s="10" t="s">
        <v>133</v>
      </c>
      <c r="U12" s="2" t="s">
        <v>278</v>
      </c>
      <c r="V12" s="75">
        <v>45536</v>
      </c>
      <c r="W12" s="3" t="s">
        <v>28</v>
      </c>
      <c r="X12" s="3"/>
    </row>
    <row r="13" spans="1:24" s="6" customFormat="1" ht="126" x14ac:dyDescent="0.25">
      <c r="A13" s="113">
        <v>6</v>
      </c>
      <c r="B13" s="1" t="s">
        <v>32</v>
      </c>
      <c r="C13" s="8" t="s">
        <v>349</v>
      </c>
      <c r="D13" s="8" t="s">
        <v>350</v>
      </c>
      <c r="E13" s="9">
        <v>4</v>
      </c>
      <c r="F13" s="9">
        <v>1</v>
      </c>
      <c r="G13" s="9"/>
      <c r="H13" s="9"/>
      <c r="I13" s="131">
        <f>15960*1.25*2.6*1.4*1.04</f>
        <v>75522.720000000001</v>
      </c>
      <c r="J13" s="7" t="s">
        <v>351</v>
      </c>
      <c r="K13" s="2" t="s">
        <v>34</v>
      </c>
      <c r="L13" s="3" t="s">
        <v>30</v>
      </c>
      <c r="M13" s="3" t="s">
        <v>35</v>
      </c>
      <c r="N13" s="3" t="s">
        <v>36</v>
      </c>
      <c r="O13" s="3" t="s">
        <v>26</v>
      </c>
      <c r="P13" s="2"/>
      <c r="Q13" s="3" t="s">
        <v>227</v>
      </c>
      <c r="R13" s="4" t="s">
        <v>27</v>
      </c>
      <c r="S13" s="10" t="s">
        <v>139</v>
      </c>
      <c r="T13" s="2" t="s">
        <v>133</v>
      </c>
      <c r="U13" s="118" t="s">
        <v>278</v>
      </c>
      <c r="V13" s="75">
        <v>45612</v>
      </c>
      <c r="W13" s="3" t="s">
        <v>28</v>
      </c>
      <c r="X13" s="77"/>
    </row>
    <row r="14" spans="1:24" s="6" customFormat="1" ht="162" x14ac:dyDescent="0.25">
      <c r="A14" s="113">
        <v>7</v>
      </c>
      <c r="B14" s="1" t="s">
        <v>32</v>
      </c>
      <c r="C14" s="8" t="s">
        <v>276</v>
      </c>
      <c r="D14" s="21" t="s">
        <v>352</v>
      </c>
      <c r="E14" s="79">
        <v>3</v>
      </c>
      <c r="F14" s="9">
        <v>1</v>
      </c>
      <c r="G14" s="9"/>
      <c r="H14" s="9"/>
      <c r="I14" s="131">
        <v>85822</v>
      </c>
      <c r="J14" s="7" t="s">
        <v>353</v>
      </c>
      <c r="K14" s="2" t="s">
        <v>34</v>
      </c>
      <c r="L14" s="3" t="s">
        <v>30</v>
      </c>
      <c r="M14" s="3" t="s">
        <v>35</v>
      </c>
      <c r="N14" s="3" t="s">
        <v>36</v>
      </c>
      <c r="O14" s="3" t="s">
        <v>26</v>
      </c>
      <c r="P14" s="2" t="s">
        <v>42</v>
      </c>
      <c r="Q14" s="3" t="s">
        <v>39</v>
      </c>
      <c r="R14" s="4" t="s">
        <v>27</v>
      </c>
      <c r="S14" s="10" t="s">
        <v>139</v>
      </c>
      <c r="T14" s="10" t="s">
        <v>133</v>
      </c>
      <c r="U14" s="2" t="s">
        <v>278</v>
      </c>
      <c r="V14" s="75">
        <v>45612</v>
      </c>
      <c r="W14" s="3" t="s">
        <v>28</v>
      </c>
      <c r="X14" s="77"/>
    </row>
    <row r="15" spans="1:24" s="6" customFormat="1" ht="162" x14ac:dyDescent="0.25">
      <c r="A15" s="113">
        <v>8</v>
      </c>
      <c r="B15" s="86" t="s">
        <v>32</v>
      </c>
      <c r="C15" s="87" t="s">
        <v>276</v>
      </c>
      <c r="D15" s="88" t="s">
        <v>290</v>
      </c>
      <c r="E15" s="123">
        <v>4</v>
      </c>
      <c r="F15" s="92">
        <v>1</v>
      </c>
      <c r="G15" s="92"/>
      <c r="H15" s="92"/>
      <c r="I15" s="130">
        <f>20077*1.25*1.04*2.6*1.4</f>
        <v>95004.364000000001</v>
      </c>
      <c r="J15" s="93" t="s">
        <v>311</v>
      </c>
      <c r="K15" s="94" t="s">
        <v>34</v>
      </c>
      <c r="L15" s="94" t="s">
        <v>23</v>
      </c>
      <c r="M15" s="91" t="s">
        <v>24</v>
      </c>
      <c r="N15" s="91" t="s">
        <v>25</v>
      </c>
      <c r="O15" s="91" t="s">
        <v>26</v>
      </c>
      <c r="P15" s="94"/>
      <c r="Q15" s="91" t="s">
        <v>86</v>
      </c>
      <c r="R15" s="98" t="s">
        <v>31</v>
      </c>
      <c r="S15" s="96" t="s">
        <v>139</v>
      </c>
      <c r="T15" s="96" t="s">
        <v>133</v>
      </c>
      <c r="U15" s="94" t="s">
        <v>278</v>
      </c>
      <c r="V15" s="99">
        <v>45556</v>
      </c>
      <c r="W15" s="91" t="s">
        <v>28</v>
      </c>
      <c r="X15" s="91" t="s">
        <v>169</v>
      </c>
    </row>
    <row r="16" spans="1:24" s="6" customFormat="1" ht="144" x14ac:dyDescent="0.25">
      <c r="A16" s="113">
        <v>9</v>
      </c>
      <c r="B16" s="1" t="s">
        <v>32</v>
      </c>
      <c r="C16" s="8" t="s">
        <v>276</v>
      </c>
      <c r="D16" s="8" t="s">
        <v>277</v>
      </c>
      <c r="E16" s="9">
        <v>2</v>
      </c>
      <c r="F16" s="9">
        <v>1</v>
      </c>
      <c r="G16" s="9"/>
      <c r="H16" s="9"/>
      <c r="I16" s="131">
        <f>69939*1.13</f>
        <v>79031.069999999992</v>
      </c>
      <c r="J16" s="7" t="s">
        <v>312</v>
      </c>
      <c r="K16" s="2" t="s">
        <v>34</v>
      </c>
      <c r="L16" s="3" t="s">
        <v>30</v>
      </c>
      <c r="M16" s="3" t="s">
        <v>35</v>
      </c>
      <c r="N16" s="3" t="s">
        <v>36</v>
      </c>
      <c r="O16" s="3" t="s">
        <v>26</v>
      </c>
      <c r="P16" s="2" t="s">
        <v>104</v>
      </c>
      <c r="Q16" s="4" t="s">
        <v>39</v>
      </c>
      <c r="R16" s="4" t="s">
        <v>27</v>
      </c>
      <c r="S16" s="10" t="s">
        <v>40</v>
      </c>
      <c r="T16" s="2" t="s">
        <v>133</v>
      </c>
      <c r="U16" s="2" t="s">
        <v>278</v>
      </c>
      <c r="V16" s="75">
        <v>45541</v>
      </c>
      <c r="W16" s="3" t="s">
        <v>28</v>
      </c>
      <c r="X16" s="77"/>
    </row>
    <row r="17" spans="1:24" s="6" customFormat="1" ht="108" x14ac:dyDescent="0.25">
      <c r="A17" s="113">
        <v>10</v>
      </c>
      <c r="B17" s="86" t="s">
        <v>32</v>
      </c>
      <c r="C17" s="87" t="s">
        <v>225</v>
      </c>
      <c r="D17" s="88" t="s">
        <v>226</v>
      </c>
      <c r="E17" s="92">
        <v>2</v>
      </c>
      <c r="F17" s="92">
        <v>1</v>
      </c>
      <c r="G17" s="92"/>
      <c r="H17" s="92"/>
      <c r="I17" s="130">
        <v>93800</v>
      </c>
      <c r="J17" s="93" t="s">
        <v>313</v>
      </c>
      <c r="K17" s="94" t="s">
        <v>34</v>
      </c>
      <c r="L17" s="91" t="s">
        <v>30</v>
      </c>
      <c r="M17" s="91" t="s">
        <v>35</v>
      </c>
      <c r="N17" s="91" t="s">
        <v>36</v>
      </c>
      <c r="O17" s="91" t="s">
        <v>47</v>
      </c>
      <c r="P17" s="94" t="s">
        <v>104</v>
      </c>
      <c r="Q17" s="91" t="s">
        <v>227</v>
      </c>
      <c r="R17" s="98" t="s">
        <v>41</v>
      </c>
      <c r="S17" s="96" t="s">
        <v>40</v>
      </c>
      <c r="T17" s="96" t="s">
        <v>133</v>
      </c>
      <c r="U17" s="94" t="s">
        <v>278</v>
      </c>
      <c r="V17" s="99">
        <v>45581</v>
      </c>
      <c r="W17" s="91" t="s">
        <v>28</v>
      </c>
      <c r="X17" s="91" t="s">
        <v>440</v>
      </c>
    </row>
    <row r="18" spans="1:24" s="6" customFormat="1" ht="108" x14ac:dyDescent="0.25">
      <c r="A18" s="113">
        <v>11</v>
      </c>
      <c r="B18" s="86" t="s">
        <v>32</v>
      </c>
      <c r="C18" s="87" t="s">
        <v>225</v>
      </c>
      <c r="D18" s="88" t="s">
        <v>226</v>
      </c>
      <c r="E18" s="92">
        <v>2</v>
      </c>
      <c r="F18" s="92">
        <v>1</v>
      </c>
      <c r="G18" s="92"/>
      <c r="H18" s="92"/>
      <c r="I18" s="130">
        <v>93800</v>
      </c>
      <c r="J18" s="93" t="s">
        <v>313</v>
      </c>
      <c r="K18" s="94" t="s">
        <v>34</v>
      </c>
      <c r="L18" s="91" t="s">
        <v>30</v>
      </c>
      <c r="M18" s="91" t="s">
        <v>35</v>
      </c>
      <c r="N18" s="91" t="s">
        <v>36</v>
      </c>
      <c r="O18" s="91" t="s">
        <v>26</v>
      </c>
      <c r="P18" s="94" t="s">
        <v>104</v>
      </c>
      <c r="Q18" s="91" t="s">
        <v>227</v>
      </c>
      <c r="R18" s="98" t="s">
        <v>41</v>
      </c>
      <c r="S18" s="96" t="s">
        <v>40</v>
      </c>
      <c r="T18" s="96" t="s">
        <v>133</v>
      </c>
      <c r="U18" s="94" t="s">
        <v>278</v>
      </c>
      <c r="V18" s="99">
        <v>45591</v>
      </c>
      <c r="W18" s="91" t="s">
        <v>28</v>
      </c>
      <c r="X18" s="91" t="s">
        <v>439</v>
      </c>
    </row>
    <row r="19" spans="1:24" s="6" customFormat="1" ht="144" customHeight="1" x14ac:dyDescent="0.25">
      <c r="A19" s="113">
        <v>12</v>
      </c>
      <c r="B19" s="86" t="s">
        <v>32</v>
      </c>
      <c r="C19" s="87" t="s">
        <v>225</v>
      </c>
      <c r="D19" s="88" t="s">
        <v>390</v>
      </c>
      <c r="E19" s="92">
        <v>4</v>
      </c>
      <c r="F19" s="92">
        <v>1</v>
      </c>
      <c r="G19" s="92"/>
      <c r="H19" s="92"/>
      <c r="I19" s="95">
        <v>85644</v>
      </c>
      <c r="J19" s="93" t="s">
        <v>313</v>
      </c>
      <c r="K19" s="94" t="s">
        <v>34</v>
      </c>
      <c r="L19" s="91" t="s">
        <v>30</v>
      </c>
      <c r="M19" s="91" t="s">
        <v>35</v>
      </c>
      <c r="N19" s="91" t="s">
        <v>36</v>
      </c>
      <c r="O19" s="91" t="s">
        <v>26</v>
      </c>
      <c r="P19" s="94" t="s">
        <v>104</v>
      </c>
      <c r="Q19" s="91" t="s">
        <v>227</v>
      </c>
      <c r="R19" s="98" t="s">
        <v>41</v>
      </c>
      <c r="S19" s="96" t="s">
        <v>40</v>
      </c>
      <c r="T19" s="96" t="s">
        <v>133</v>
      </c>
      <c r="U19" s="94" t="s">
        <v>391</v>
      </c>
      <c r="V19" s="97">
        <v>45301</v>
      </c>
      <c r="W19" s="91" t="s">
        <v>28</v>
      </c>
      <c r="X19" s="91" t="s">
        <v>169</v>
      </c>
    </row>
    <row r="20" spans="1:24" s="119" customFormat="1" ht="126" x14ac:dyDescent="0.25">
      <c r="A20" s="113">
        <v>13</v>
      </c>
      <c r="B20" s="86" t="s">
        <v>32</v>
      </c>
      <c r="C20" s="87" t="s">
        <v>43</v>
      </c>
      <c r="D20" s="88" t="s">
        <v>45</v>
      </c>
      <c r="E20" s="92">
        <v>5</v>
      </c>
      <c r="F20" s="92">
        <v>1</v>
      </c>
      <c r="G20" s="92"/>
      <c r="H20" s="92"/>
      <c r="I20" s="95">
        <f>(18473*1.13*1.25*2.6*1.4*1.13)</f>
        <v>107326.19033499995</v>
      </c>
      <c r="J20" s="93" t="s">
        <v>46</v>
      </c>
      <c r="K20" s="94" t="s">
        <v>34</v>
      </c>
      <c r="L20" s="91" t="s">
        <v>30</v>
      </c>
      <c r="M20" s="91" t="s">
        <v>35</v>
      </c>
      <c r="N20" s="91" t="s">
        <v>36</v>
      </c>
      <c r="O20" s="91" t="s">
        <v>26</v>
      </c>
      <c r="P20" s="94"/>
      <c r="Q20" s="91" t="s">
        <v>48</v>
      </c>
      <c r="R20" s="98" t="s">
        <v>31</v>
      </c>
      <c r="S20" s="96" t="s">
        <v>37</v>
      </c>
      <c r="T20" s="96" t="s">
        <v>133</v>
      </c>
      <c r="U20" s="94" t="s">
        <v>278</v>
      </c>
      <c r="V20" s="97">
        <v>45639</v>
      </c>
      <c r="W20" s="91" t="s">
        <v>28</v>
      </c>
      <c r="X20" s="91"/>
    </row>
    <row r="21" spans="1:24" s="119" customFormat="1" ht="180" x14ac:dyDescent="0.25">
      <c r="A21" s="113">
        <v>14</v>
      </c>
      <c r="B21" s="86" t="s">
        <v>32</v>
      </c>
      <c r="C21" s="87" t="s">
        <v>43</v>
      </c>
      <c r="D21" s="88" t="s">
        <v>178</v>
      </c>
      <c r="E21" s="92">
        <v>4</v>
      </c>
      <c r="F21" s="92">
        <v>2</v>
      </c>
      <c r="G21" s="92"/>
      <c r="H21" s="92"/>
      <c r="I21" s="95">
        <f>(15960*1.13*1.25*2.6*1.4*1.08)</f>
        <v>88623.007200000007</v>
      </c>
      <c r="J21" s="93" t="s">
        <v>270</v>
      </c>
      <c r="K21" s="94" t="s">
        <v>34</v>
      </c>
      <c r="L21" s="91" t="s">
        <v>30</v>
      </c>
      <c r="M21" s="91" t="s">
        <v>271</v>
      </c>
      <c r="N21" s="91" t="s">
        <v>272</v>
      </c>
      <c r="O21" s="91" t="s">
        <v>26</v>
      </c>
      <c r="P21" s="94" t="s">
        <v>44</v>
      </c>
      <c r="Q21" s="91" t="s">
        <v>280</v>
      </c>
      <c r="R21" s="98" t="s">
        <v>41</v>
      </c>
      <c r="S21" s="96" t="s">
        <v>37</v>
      </c>
      <c r="T21" s="96" t="s">
        <v>133</v>
      </c>
      <c r="U21" s="94" t="s">
        <v>278</v>
      </c>
      <c r="V21" s="97">
        <v>45542</v>
      </c>
      <c r="W21" s="91" t="s">
        <v>28</v>
      </c>
      <c r="X21" s="91"/>
    </row>
    <row r="22" spans="1:24" s="119" customFormat="1" ht="108" x14ac:dyDescent="0.25">
      <c r="A22" s="113">
        <v>15</v>
      </c>
      <c r="B22" s="86" t="s">
        <v>32</v>
      </c>
      <c r="C22" s="87" t="s">
        <v>43</v>
      </c>
      <c r="D22" s="88" t="s">
        <v>54</v>
      </c>
      <c r="E22" s="92">
        <v>5</v>
      </c>
      <c r="F22" s="92">
        <v>1</v>
      </c>
      <c r="G22" s="92"/>
      <c r="H22" s="92"/>
      <c r="I22" s="95">
        <f>(18473*1.13*1.25*2.6*1.4*1.04)</f>
        <v>98778.086679999979</v>
      </c>
      <c r="J22" s="93" t="s">
        <v>55</v>
      </c>
      <c r="K22" s="94" t="s">
        <v>34</v>
      </c>
      <c r="L22" s="91" t="s">
        <v>30</v>
      </c>
      <c r="M22" s="91" t="s">
        <v>35</v>
      </c>
      <c r="N22" s="91" t="s">
        <v>36</v>
      </c>
      <c r="O22" s="91" t="s">
        <v>26</v>
      </c>
      <c r="P22" s="94"/>
      <c r="Q22" s="91" t="s">
        <v>303</v>
      </c>
      <c r="R22" s="98" t="s">
        <v>27</v>
      </c>
      <c r="S22" s="96" t="s">
        <v>37</v>
      </c>
      <c r="T22" s="96" t="s">
        <v>133</v>
      </c>
      <c r="U22" s="94" t="s">
        <v>278</v>
      </c>
      <c r="V22" s="97">
        <v>45573</v>
      </c>
      <c r="W22" s="91" t="s">
        <v>28</v>
      </c>
      <c r="X22" s="91"/>
    </row>
    <row r="23" spans="1:24" s="6" customFormat="1" ht="108" x14ac:dyDescent="0.25">
      <c r="A23" s="113">
        <v>16</v>
      </c>
      <c r="B23" s="1" t="s">
        <v>32</v>
      </c>
      <c r="C23" s="8" t="s">
        <v>49</v>
      </c>
      <c r="D23" s="21" t="s">
        <v>45</v>
      </c>
      <c r="E23" s="9">
        <v>6</v>
      </c>
      <c r="F23" s="9">
        <v>1</v>
      </c>
      <c r="G23" s="9"/>
      <c r="H23" s="9"/>
      <c r="I23" s="56">
        <f>(21717*1.13*1.25*2.6*1.4*1.04)</f>
        <v>116124.27371999998</v>
      </c>
      <c r="J23" s="7" t="s">
        <v>52</v>
      </c>
      <c r="K23" s="2" t="s">
        <v>34</v>
      </c>
      <c r="L23" s="3" t="s">
        <v>30</v>
      </c>
      <c r="M23" s="3" t="s">
        <v>35</v>
      </c>
      <c r="N23" s="3" t="s">
        <v>36</v>
      </c>
      <c r="O23" s="3" t="s">
        <v>26</v>
      </c>
      <c r="P23" s="2" t="s">
        <v>42</v>
      </c>
      <c r="Q23" s="3" t="s">
        <v>53</v>
      </c>
      <c r="R23" s="4" t="s">
        <v>41</v>
      </c>
      <c r="S23" s="10" t="s">
        <v>37</v>
      </c>
      <c r="T23" s="10" t="s">
        <v>132</v>
      </c>
      <c r="U23" s="2" t="s">
        <v>278</v>
      </c>
      <c r="V23" s="5"/>
      <c r="W23" s="3" t="s">
        <v>28</v>
      </c>
      <c r="X23" s="77"/>
    </row>
    <row r="24" spans="1:24" s="6" customFormat="1" ht="180" x14ac:dyDescent="0.25">
      <c r="A24" s="113">
        <v>17</v>
      </c>
      <c r="B24" s="1" t="s">
        <v>32</v>
      </c>
      <c r="C24" s="8" t="s">
        <v>49</v>
      </c>
      <c r="D24" s="21" t="s">
        <v>178</v>
      </c>
      <c r="E24" s="9">
        <v>5</v>
      </c>
      <c r="F24" s="9">
        <v>1</v>
      </c>
      <c r="G24" s="9"/>
      <c r="H24" s="9"/>
      <c r="I24" s="56">
        <f>(18473*1.25*2.6*1.4*1.04)</f>
        <v>87414.23599999999</v>
      </c>
      <c r="J24" s="7" t="s">
        <v>270</v>
      </c>
      <c r="K24" s="2" t="s">
        <v>34</v>
      </c>
      <c r="L24" s="3" t="s">
        <v>30</v>
      </c>
      <c r="M24" s="3" t="s">
        <v>271</v>
      </c>
      <c r="N24" s="3" t="s">
        <v>272</v>
      </c>
      <c r="O24" s="3" t="s">
        <v>47</v>
      </c>
      <c r="P24" s="2" t="s">
        <v>44</v>
      </c>
      <c r="Q24" s="3" t="s">
        <v>330</v>
      </c>
      <c r="R24" s="4" t="s">
        <v>27</v>
      </c>
      <c r="S24" s="10" t="s">
        <v>139</v>
      </c>
      <c r="T24" s="10" t="s">
        <v>132</v>
      </c>
      <c r="U24" s="2" t="s">
        <v>278</v>
      </c>
      <c r="V24" s="5">
        <v>45596</v>
      </c>
      <c r="W24" s="3" t="s">
        <v>28</v>
      </c>
      <c r="X24" s="77"/>
    </row>
    <row r="25" spans="1:24" s="6" customFormat="1" ht="270" x14ac:dyDescent="0.25">
      <c r="A25" s="113">
        <v>18</v>
      </c>
      <c r="B25" s="1" t="s">
        <v>32</v>
      </c>
      <c r="C25" s="8" t="s">
        <v>49</v>
      </c>
      <c r="D25" s="21" t="s">
        <v>56</v>
      </c>
      <c r="E25" s="9">
        <v>4</v>
      </c>
      <c r="F25" s="9">
        <v>2</v>
      </c>
      <c r="G25" s="9"/>
      <c r="H25" s="9"/>
      <c r="I25" s="56">
        <f>(15960*1.25*2.6*1.4*1.08*1.13)</f>
        <v>88623.007199999993</v>
      </c>
      <c r="J25" s="7" t="s">
        <v>57</v>
      </c>
      <c r="K25" s="2" t="s">
        <v>34</v>
      </c>
      <c r="L25" s="3" t="s">
        <v>30</v>
      </c>
      <c r="M25" s="3" t="s">
        <v>35</v>
      </c>
      <c r="N25" s="3" t="s">
        <v>36</v>
      </c>
      <c r="O25" s="3" t="s">
        <v>26</v>
      </c>
      <c r="P25" s="2" t="s">
        <v>44</v>
      </c>
      <c r="Q25" s="3" t="s">
        <v>58</v>
      </c>
      <c r="R25" s="4" t="s">
        <v>41</v>
      </c>
      <c r="S25" s="10" t="s">
        <v>37</v>
      </c>
      <c r="T25" s="10" t="s">
        <v>132</v>
      </c>
      <c r="U25" s="2" t="s">
        <v>278</v>
      </c>
      <c r="V25" s="5" t="s">
        <v>222</v>
      </c>
      <c r="W25" s="3" t="s">
        <v>28</v>
      </c>
      <c r="X25" s="77"/>
    </row>
    <row r="26" spans="1:24" s="6" customFormat="1" ht="145.5" customHeight="1" x14ac:dyDescent="0.25">
      <c r="A26" s="113">
        <v>19</v>
      </c>
      <c r="B26" s="1" t="s">
        <v>32</v>
      </c>
      <c r="C26" s="121" t="s">
        <v>49</v>
      </c>
      <c r="D26" s="82" t="s">
        <v>54</v>
      </c>
      <c r="E26" s="117">
        <v>5</v>
      </c>
      <c r="F26" s="9">
        <v>1</v>
      </c>
      <c r="G26" s="117"/>
      <c r="H26" s="117"/>
      <c r="I26" s="56">
        <f>(18473*1.25*2.6*1.4*1.04)</f>
        <v>87414.23599999999</v>
      </c>
      <c r="J26" s="7" t="s">
        <v>55</v>
      </c>
      <c r="K26" s="2" t="s">
        <v>34</v>
      </c>
      <c r="L26" s="3" t="s">
        <v>30</v>
      </c>
      <c r="M26" s="3" t="s">
        <v>35</v>
      </c>
      <c r="N26" s="3" t="s">
        <v>36</v>
      </c>
      <c r="O26" s="3" t="s">
        <v>26</v>
      </c>
      <c r="P26" s="2" t="s">
        <v>44</v>
      </c>
      <c r="Q26" s="117" t="s">
        <v>376</v>
      </c>
      <c r="R26" s="4" t="s">
        <v>41</v>
      </c>
      <c r="S26" s="10" t="s">
        <v>40</v>
      </c>
      <c r="T26" s="10" t="s">
        <v>132</v>
      </c>
      <c r="U26" s="2" t="s">
        <v>278</v>
      </c>
      <c r="V26" s="75">
        <v>45632</v>
      </c>
      <c r="W26" s="3" t="s">
        <v>28</v>
      </c>
      <c r="X26" s="77"/>
    </row>
    <row r="27" spans="1:24" s="6" customFormat="1" ht="162" x14ac:dyDescent="0.25">
      <c r="A27" s="113">
        <v>20</v>
      </c>
      <c r="B27" s="86" t="s">
        <v>32</v>
      </c>
      <c r="C27" s="87" t="s">
        <v>59</v>
      </c>
      <c r="D27" s="88" t="s">
        <v>60</v>
      </c>
      <c r="E27" s="92">
        <v>5</v>
      </c>
      <c r="F27" s="92">
        <v>2</v>
      </c>
      <c r="G27" s="92"/>
      <c r="H27" s="92"/>
      <c r="I27" s="95">
        <f>(25000*1.25*2.6*1.4*1.04*1.13)</f>
        <v>133679</v>
      </c>
      <c r="J27" s="93" t="s">
        <v>61</v>
      </c>
      <c r="K27" s="94" t="s">
        <v>34</v>
      </c>
      <c r="L27" s="91" t="s">
        <v>30</v>
      </c>
      <c r="M27" s="91" t="s">
        <v>35</v>
      </c>
      <c r="N27" s="91" t="s">
        <v>36</v>
      </c>
      <c r="O27" s="91" t="s">
        <v>26</v>
      </c>
      <c r="P27" s="94" t="s">
        <v>44</v>
      </c>
      <c r="Q27" s="91" t="s">
        <v>62</v>
      </c>
      <c r="R27" s="98" t="s">
        <v>63</v>
      </c>
      <c r="S27" s="96" t="s">
        <v>40</v>
      </c>
      <c r="T27" s="96" t="s">
        <v>132</v>
      </c>
      <c r="U27" s="94" t="s">
        <v>278</v>
      </c>
      <c r="V27" s="97">
        <v>45458</v>
      </c>
      <c r="W27" s="91" t="s">
        <v>28</v>
      </c>
      <c r="X27" s="91" t="s">
        <v>411</v>
      </c>
    </row>
    <row r="28" spans="1:24" s="6" customFormat="1" ht="108" x14ac:dyDescent="0.25">
      <c r="A28" s="113">
        <v>21</v>
      </c>
      <c r="B28" s="1" t="s">
        <v>32</v>
      </c>
      <c r="C28" s="8" t="s">
        <v>59</v>
      </c>
      <c r="D28" s="114" t="s">
        <v>240</v>
      </c>
      <c r="E28" s="53">
        <v>4</v>
      </c>
      <c r="F28" s="9">
        <v>1</v>
      </c>
      <c r="G28" s="9"/>
      <c r="H28" s="54"/>
      <c r="I28" s="56">
        <f>(22000*1.25*2.6*1.4*1.04*1.13)</f>
        <v>117637.51999999999</v>
      </c>
      <c r="J28" s="7" t="s">
        <v>241</v>
      </c>
      <c r="K28" s="2" t="s">
        <v>34</v>
      </c>
      <c r="L28" s="3" t="s">
        <v>30</v>
      </c>
      <c r="M28" s="3" t="s">
        <v>35</v>
      </c>
      <c r="N28" s="3" t="s">
        <v>36</v>
      </c>
      <c r="O28" s="3" t="s">
        <v>26</v>
      </c>
      <c r="P28" s="2" t="s">
        <v>44</v>
      </c>
      <c r="Q28" s="3" t="s">
        <v>62</v>
      </c>
      <c r="R28" s="4" t="s">
        <v>41</v>
      </c>
      <c r="S28" s="10" t="s">
        <v>40</v>
      </c>
      <c r="T28" s="10" t="s">
        <v>132</v>
      </c>
      <c r="U28" s="2" t="s">
        <v>278</v>
      </c>
      <c r="V28" s="5" t="s">
        <v>389</v>
      </c>
      <c r="W28" s="3" t="s">
        <v>28</v>
      </c>
      <c r="X28" s="77" t="s">
        <v>416</v>
      </c>
    </row>
    <row r="29" spans="1:24" s="6" customFormat="1" ht="126" x14ac:dyDescent="0.25">
      <c r="A29" s="113">
        <v>22</v>
      </c>
      <c r="B29" s="86" t="s">
        <v>32</v>
      </c>
      <c r="C29" s="87" t="s">
        <v>59</v>
      </c>
      <c r="D29" s="89" t="s">
        <v>252</v>
      </c>
      <c r="E29" s="100">
        <v>6</v>
      </c>
      <c r="F29" s="92">
        <v>2</v>
      </c>
      <c r="G29" s="92"/>
      <c r="H29" s="101"/>
      <c r="I29" s="95">
        <f>(23015*1.25*2.6*1.4*1.04*1.13)</f>
        <v>123064.88740000001</v>
      </c>
      <c r="J29" s="93" t="s">
        <v>253</v>
      </c>
      <c r="K29" s="94" t="s">
        <v>34</v>
      </c>
      <c r="L29" s="91" t="s">
        <v>30</v>
      </c>
      <c r="M29" s="91" t="s">
        <v>35</v>
      </c>
      <c r="N29" s="91" t="s">
        <v>36</v>
      </c>
      <c r="O29" s="91" t="s">
        <v>26</v>
      </c>
      <c r="P29" s="94" t="s">
        <v>44</v>
      </c>
      <c r="Q29" s="91" t="s">
        <v>254</v>
      </c>
      <c r="R29" s="98" t="s">
        <v>63</v>
      </c>
      <c r="S29" s="96" t="s">
        <v>40</v>
      </c>
      <c r="T29" s="96" t="s">
        <v>132</v>
      </c>
      <c r="U29" s="94" t="s">
        <v>278</v>
      </c>
      <c r="V29" s="99" t="s">
        <v>392</v>
      </c>
      <c r="W29" s="91" t="s">
        <v>28</v>
      </c>
      <c r="X29" s="91" t="s">
        <v>169</v>
      </c>
    </row>
    <row r="30" spans="1:24" s="102" customFormat="1" ht="160.35" customHeight="1" x14ac:dyDescent="0.25">
      <c r="A30" s="113">
        <v>23</v>
      </c>
      <c r="B30" s="1" t="s">
        <v>32</v>
      </c>
      <c r="C30" s="108" t="s">
        <v>326</v>
      </c>
      <c r="D30" s="109" t="s">
        <v>364</v>
      </c>
      <c r="E30" s="83">
        <v>5</v>
      </c>
      <c r="F30" s="83">
        <v>1</v>
      </c>
      <c r="G30" s="83"/>
      <c r="H30" s="83"/>
      <c r="I30" s="131">
        <f>18473*1.25*2.6*1.4*1.04*1.13</f>
        <v>98778.086679999979</v>
      </c>
      <c r="J30" s="2" t="s">
        <v>329</v>
      </c>
      <c r="K30" s="111" t="s">
        <v>149</v>
      </c>
      <c r="L30" s="83" t="s">
        <v>30</v>
      </c>
      <c r="M30" s="57" t="s">
        <v>176</v>
      </c>
      <c r="N30" s="3" t="s">
        <v>177</v>
      </c>
      <c r="O30" s="3" t="s">
        <v>26</v>
      </c>
      <c r="P30" s="83"/>
      <c r="Q30" s="83"/>
      <c r="R30" s="83"/>
      <c r="S30" s="10" t="s">
        <v>139</v>
      </c>
      <c r="T30" s="10" t="s">
        <v>132</v>
      </c>
      <c r="U30" s="2" t="s">
        <v>278</v>
      </c>
      <c r="V30" s="110">
        <v>45658</v>
      </c>
      <c r="W30" s="83" t="s">
        <v>28</v>
      </c>
      <c r="X30" s="3"/>
    </row>
    <row r="31" spans="1:24" s="6" customFormat="1" ht="108" x14ac:dyDescent="0.25">
      <c r="A31" s="113">
        <v>24</v>
      </c>
      <c r="B31" s="1" t="s">
        <v>32</v>
      </c>
      <c r="C31" s="8" t="s">
        <v>114</v>
      </c>
      <c r="D31" s="21" t="s">
        <v>29</v>
      </c>
      <c r="E31" s="9">
        <v>12700</v>
      </c>
      <c r="F31" s="9">
        <v>1</v>
      </c>
      <c r="G31" s="9"/>
      <c r="H31" s="9"/>
      <c r="I31" s="56">
        <v>57785</v>
      </c>
      <c r="J31" s="7" t="s">
        <v>71</v>
      </c>
      <c r="K31" s="2" t="s">
        <v>34</v>
      </c>
      <c r="L31" s="3" t="s">
        <v>23</v>
      </c>
      <c r="M31" s="3" t="s">
        <v>50</v>
      </c>
      <c r="N31" s="3" t="s">
        <v>51</v>
      </c>
      <c r="O31" s="3" t="s">
        <v>26</v>
      </c>
      <c r="P31" s="2"/>
      <c r="Q31" s="3"/>
      <c r="R31" s="4" t="s">
        <v>31</v>
      </c>
      <c r="S31" s="10" t="s">
        <v>37</v>
      </c>
      <c r="T31" s="10" t="s">
        <v>132</v>
      </c>
      <c r="U31" s="2" t="s">
        <v>278</v>
      </c>
      <c r="V31" s="5">
        <v>45642</v>
      </c>
      <c r="W31" s="3" t="s">
        <v>28</v>
      </c>
      <c r="X31" s="77"/>
    </row>
    <row r="32" spans="1:24" s="6" customFormat="1" ht="102.4" customHeight="1" x14ac:dyDescent="0.25">
      <c r="A32" s="113">
        <v>25</v>
      </c>
      <c r="B32" s="1" t="s">
        <v>32</v>
      </c>
      <c r="C32" s="8" t="s">
        <v>65</v>
      </c>
      <c r="D32" s="21" t="s">
        <v>45</v>
      </c>
      <c r="E32" s="9">
        <v>5</v>
      </c>
      <c r="F32" s="9">
        <v>1</v>
      </c>
      <c r="G32" s="9"/>
      <c r="H32" s="9"/>
      <c r="I32" s="56">
        <f>(18473*1.25*2.6*1.4*1.04*1.13)</f>
        <v>98778.086679999979</v>
      </c>
      <c r="J32" s="7" t="s">
        <v>66</v>
      </c>
      <c r="K32" s="2" t="s">
        <v>34</v>
      </c>
      <c r="L32" s="3" t="s">
        <v>30</v>
      </c>
      <c r="M32" s="3" t="s">
        <v>35</v>
      </c>
      <c r="N32" s="3" t="s">
        <v>36</v>
      </c>
      <c r="O32" s="3" t="s">
        <v>26</v>
      </c>
      <c r="P32" s="2"/>
      <c r="Q32" s="3" t="s">
        <v>48</v>
      </c>
      <c r="R32" s="4" t="s">
        <v>27</v>
      </c>
      <c r="S32" s="10" t="s">
        <v>37</v>
      </c>
      <c r="T32" s="10" t="s">
        <v>285</v>
      </c>
      <c r="U32" s="2" t="s">
        <v>278</v>
      </c>
      <c r="V32" s="5">
        <v>44621</v>
      </c>
      <c r="W32" s="3" t="s">
        <v>28</v>
      </c>
      <c r="X32" s="77"/>
    </row>
    <row r="33" spans="1:24" s="6" customFormat="1" ht="166.9" customHeight="1" x14ac:dyDescent="0.25">
      <c r="A33" s="113">
        <v>26</v>
      </c>
      <c r="B33" s="1" t="s">
        <v>32</v>
      </c>
      <c r="C33" s="8" t="s">
        <v>68</v>
      </c>
      <c r="D33" s="21" t="s">
        <v>359</v>
      </c>
      <c r="E33" s="9">
        <v>5</v>
      </c>
      <c r="F33" s="9">
        <v>2</v>
      </c>
      <c r="G33" s="9"/>
      <c r="H33" s="9"/>
      <c r="I33" s="56">
        <f>(19631*1.25*2.6*1.4*1.04)</f>
        <v>92893.891999999993</v>
      </c>
      <c r="J33" s="7" t="s">
        <v>360</v>
      </c>
      <c r="K33" s="2" t="s">
        <v>34</v>
      </c>
      <c r="L33" s="3" t="s">
        <v>30</v>
      </c>
      <c r="M33" s="3" t="s">
        <v>35</v>
      </c>
      <c r="N33" s="3" t="s">
        <v>36</v>
      </c>
      <c r="O33" s="3" t="s">
        <v>26</v>
      </c>
      <c r="P33" s="2" t="s">
        <v>44</v>
      </c>
      <c r="Q33" s="84" t="s">
        <v>39</v>
      </c>
      <c r="R33" s="4" t="s">
        <v>41</v>
      </c>
      <c r="S33" s="10" t="s">
        <v>40</v>
      </c>
      <c r="T33" s="10" t="s">
        <v>285</v>
      </c>
      <c r="U33" s="2" t="s">
        <v>278</v>
      </c>
      <c r="V33" s="5" t="s">
        <v>388</v>
      </c>
      <c r="W33" s="3" t="s">
        <v>28</v>
      </c>
      <c r="X33" s="77"/>
    </row>
    <row r="34" spans="1:24" s="6" customFormat="1" ht="270" x14ac:dyDescent="0.25">
      <c r="A34" s="113">
        <v>27</v>
      </c>
      <c r="B34" s="1" t="s">
        <v>32</v>
      </c>
      <c r="C34" s="8" t="s">
        <v>65</v>
      </c>
      <c r="D34" s="21" t="s">
        <v>56</v>
      </c>
      <c r="E34" s="9">
        <v>5</v>
      </c>
      <c r="F34" s="9">
        <v>1</v>
      </c>
      <c r="G34" s="9"/>
      <c r="H34" s="9"/>
      <c r="I34" s="56">
        <f>(18473*1.25*2.6*1.4*1.08*1.13)</f>
        <v>102577.24385999999</v>
      </c>
      <c r="J34" s="7" t="s">
        <v>57</v>
      </c>
      <c r="K34" s="2" t="s">
        <v>34</v>
      </c>
      <c r="L34" s="3" t="s">
        <v>30</v>
      </c>
      <c r="M34" s="3" t="s">
        <v>35</v>
      </c>
      <c r="N34" s="3" t="s">
        <v>36</v>
      </c>
      <c r="O34" s="3" t="s">
        <v>26</v>
      </c>
      <c r="P34" s="2" t="s">
        <v>44</v>
      </c>
      <c r="Q34" s="3" t="s">
        <v>67</v>
      </c>
      <c r="R34" s="4" t="s">
        <v>27</v>
      </c>
      <c r="S34" s="10" t="s">
        <v>37</v>
      </c>
      <c r="T34" s="10" t="s">
        <v>285</v>
      </c>
      <c r="U34" s="2" t="s">
        <v>278</v>
      </c>
      <c r="V34" s="5" t="s">
        <v>214</v>
      </c>
      <c r="W34" s="3" t="s">
        <v>28</v>
      </c>
      <c r="X34" s="77"/>
    </row>
    <row r="35" spans="1:24" s="6" customFormat="1" ht="270" x14ac:dyDescent="0.25">
      <c r="A35" s="113">
        <v>28</v>
      </c>
      <c r="B35" s="1" t="s">
        <v>32</v>
      </c>
      <c r="C35" s="8" t="s">
        <v>218</v>
      </c>
      <c r="D35" s="21" t="s">
        <v>221</v>
      </c>
      <c r="E35" s="9">
        <v>4</v>
      </c>
      <c r="F35" s="9">
        <v>1</v>
      </c>
      <c r="G35" s="9"/>
      <c r="H35" s="9"/>
      <c r="I35" s="56">
        <v>85687</v>
      </c>
      <c r="J35" s="7" t="s">
        <v>220</v>
      </c>
      <c r="K35" s="2" t="s">
        <v>34</v>
      </c>
      <c r="L35" s="3" t="s">
        <v>30</v>
      </c>
      <c r="M35" s="3" t="s">
        <v>35</v>
      </c>
      <c r="N35" s="3" t="s">
        <v>36</v>
      </c>
      <c r="O35" s="3" t="s">
        <v>26</v>
      </c>
      <c r="P35" s="2"/>
      <c r="Q35" s="2" t="s">
        <v>39</v>
      </c>
      <c r="R35" s="4" t="s">
        <v>27</v>
      </c>
      <c r="S35" s="10" t="s">
        <v>40</v>
      </c>
      <c r="T35" s="10" t="s">
        <v>219</v>
      </c>
      <c r="U35" s="2" t="s">
        <v>278</v>
      </c>
      <c r="V35" s="5">
        <v>45474</v>
      </c>
      <c r="W35" s="3" t="s">
        <v>28</v>
      </c>
      <c r="X35" s="77"/>
    </row>
    <row r="36" spans="1:24" s="6" customFormat="1" ht="126" x14ac:dyDescent="0.25">
      <c r="A36" s="113">
        <v>29</v>
      </c>
      <c r="B36" s="1" t="s">
        <v>32</v>
      </c>
      <c r="C36" s="8" t="s">
        <v>354</v>
      </c>
      <c r="D36" s="21" t="s">
        <v>332</v>
      </c>
      <c r="E36" s="117">
        <v>4</v>
      </c>
      <c r="F36" s="117">
        <v>1</v>
      </c>
      <c r="G36" s="117"/>
      <c r="H36" s="117"/>
      <c r="I36" s="131">
        <v>84230</v>
      </c>
      <c r="J36" s="7" t="s">
        <v>355</v>
      </c>
      <c r="K36" s="2" t="s">
        <v>34</v>
      </c>
      <c r="L36" s="3" t="s">
        <v>30</v>
      </c>
      <c r="M36" s="3" t="s">
        <v>35</v>
      </c>
      <c r="N36" s="3" t="s">
        <v>36</v>
      </c>
      <c r="O36" s="3" t="s">
        <v>47</v>
      </c>
      <c r="P36" s="2"/>
      <c r="Q36" s="4" t="s">
        <v>39</v>
      </c>
      <c r="R36" s="4" t="s">
        <v>27</v>
      </c>
      <c r="S36" s="10" t="s">
        <v>40</v>
      </c>
      <c r="T36" s="2" t="s">
        <v>219</v>
      </c>
      <c r="U36" s="5" t="s">
        <v>278</v>
      </c>
      <c r="V36" s="75">
        <v>45612</v>
      </c>
      <c r="W36" s="3" t="s">
        <v>28</v>
      </c>
      <c r="X36" s="77"/>
    </row>
    <row r="37" spans="1:24" s="161" customFormat="1" ht="108" x14ac:dyDescent="0.25">
      <c r="A37" s="162"/>
      <c r="B37" s="150" t="s">
        <v>32</v>
      </c>
      <c r="C37" s="151" t="s">
        <v>70</v>
      </c>
      <c r="D37" s="152" t="s">
        <v>109</v>
      </c>
      <c r="E37" s="153">
        <v>5</v>
      </c>
      <c r="F37" s="153">
        <v>1</v>
      </c>
      <c r="G37" s="153"/>
      <c r="H37" s="153"/>
      <c r="I37" s="154">
        <v>83449</v>
      </c>
      <c r="J37" s="155" t="s">
        <v>101</v>
      </c>
      <c r="K37" s="156" t="s">
        <v>34</v>
      </c>
      <c r="L37" s="157" t="s">
        <v>30</v>
      </c>
      <c r="M37" s="157" t="s">
        <v>35</v>
      </c>
      <c r="N37" s="157" t="s">
        <v>36</v>
      </c>
      <c r="O37" s="157" t="s">
        <v>47</v>
      </c>
      <c r="P37" s="156" t="s">
        <v>44</v>
      </c>
      <c r="Q37" s="157" t="s">
        <v>102</v>
      </c>
      <c r="R37" s="158" t="s">
        <v>27</v>
      </c>
      <c r="S37" s="159" t="s">
        <v>40</v>
      </c>
      <c r="T37" s="159" t="s">
        <v>125</v>
      </c>
      <c r="U37" s="156" t="s">
        <v>278</v>
      </c>
      <c r="V37" s="160">
        <v>45139</v>
      </c>
      <c r="W37" s="157" t="s">
        <v>28</v>
      </c>
      <c r="X37" s="157" t="s">
        <v>452</v>
      </c>
    </row>
    <row r="38" spans="1:24" s="6" customFormat="1" ht="108" x14ac:dyDescent="0.25">
      <c r="A38" s="113">
        <v>30</v>
      </c>
      <c r="B38" s="1" t="s">
        <v>32</v>
      </c>
      <c r="C38" s="8" t="s">
        <v>335</v>
      </c>
      <c r="D38" s="21" t="s">
        <v>87</v>
      </c>
      <c r="E38" s="9">
        <v>4</v>
      </c>
      <c r="F38" s="9">
        <v>1</v>
      </c>
      <c r="G38" s="9"/>
      <c r="H38" s="9"/>
      <c r="I38" s="56">
        <v>75000</v>
      </c>
      <c r="J38" s="7" t="s">
        <v>344</v>
      </c>
      <c r="K38" s="2" t="s">
        <v>282</v>
      </c>
      <c r="L38" s="2" t="s">
        <v>23</v>
      </c>
      <c r="M38" s="3" t="s">
        <v>24</v>
      </c>
      <c r="N38" s="3" t="s">
        <v>25</v>
      </c>
      <c r="O38" s="3" t="s">
        <v>26</v>
      </c>
      <c r="P38" s="2"/>
      <c r="Q38" s="3" t="s">
        <v>334</v>
      </c>
      <c r="R38" s="4"/>
      <c r="S38" s="10" t="s">
        <v>40</v>
      </c>
      <c r="T38" s="10" t="s">
        <v>333</v>
      </c>
      <c r="U38" s="2" t="s">
        <v>278</v>
      </c>
      <c r="V38" s="5">
        <v>45597</v>
      </c>
      <c r="W38" s="3" t="s">
        <v>28</v>
      </c>
      <c r="X38" s="3"/>
    </row>
    <row r="39" spans="1:24" s="6" customFormat="1" ht="108" x14ac:dyDescent="0.25">
      <c r="A39" s="113">
        <v>31</v>
      </c>
      <c r="B39" s="1" t="s">
        <v>32</v>
      </c>
      <c r="C39" s="8" t="s">
        <v>336</v>
      </c>
      <c r="D39" s="21" t="s">
        <v>340</v>
      </c>
      <c r="E39" s="9">
        <v>6</v>
      </c>
      <c r="F39" s="9">
        <v>2</v>
      </c>
      <c r="G39" s="9"/>
      <c r="H39" s="9"/>
      <c r="I39" s="56">
        <v>125093</v>
      </c>
      <c r="J39" s="7" t="s">
        <v>345</v>
      </c>
      <c r="K39" s="2" t="s">
        <v>282</v>
      </c>
      <c r="L39" s="2" t="s">
        <v>23</v>
      </c>
      <c r="M39" s="3" t="s">
        <v>24</v>
      </c>
      <c r="N39" s="3" t="s">
        <v>25</v>
      </c>
      <c r="O39" s="3" t="s">
        <v>26</v>
      </c>
      <c r="P39" s="2"/>
      <c r="Q39" s="3" t="s">
        <v>341</v>
      </c>
      <c r="R39" s="4" t="s">
        <v>41</v>
      </c>
      <c r="S39" s="10" t="s">
        <v>40</v>
      </c>
      <c r="T39" s="10" t="s">
        <v>338</v>
      </c>
      <c r="U39" s="2" t="s">
        <v>278</v>
      </c>
      <c r="V39" s="5">
        <v>45597</v>
      </c>
      <c r="W39" s="3" t="s">
        <v>28</v>
      </c>
      <c r="X39" s="77"/>
    </row>
    <row r="40" spans="1:24" s="6" customFormat="1" ht="114.4" customHeight="1" x14ac:dyDescent="0.25">
      <c r="A40" s="113">
        <v>32</v>
      </c>
      <c r="B40" s="1" t="s">
        <v>32</v>
      </c>
      <c r="C40" s="8" t="s">
        <v>379</v>
      </c>
      <c r="D40" s="21" t="s">
        <v>380</v>
      </c>
      <c r="E40" s="9">
        <v>14120</v>
      </c>
      <c r="F40" s="9"/>
      <c r="G40" s="9"/>
      <c r="H40" s="9"/>
      <c r="I40" s="56">
        <v>64246</v>
      </c>
      <c r="J40" s="7" t="s">
        <v>415</v>
      </c>
      <c r="K40" s="2" t="s">
        <v>282</v>
      </c>
      <c r="L40" s="2" t="s">
        <v>23</v>
      </c>
      <c r="M40" s="3" t="s">
        <v>24</v>
      </c>
      <c r="N40" s="3" t="s">
        <v>25</v>
      </c>
      <c r="O40" s="3" t="s">
        <v>47</v>
      </c>
      <c r="P40" s="2"/>
      <c r="Q40" s="3"/>
      <c r="R40" s="4" t="s">
        <v>31</v>
      </c>
      <c r="S40" s="10" t="s">
        <v>40</v>
      </c>
      <c r="T40" s="10" t="s">
        <v>410</v>
      </c>
      <c r="U40" s="2" t="s">
        <v>278</v>
      </c>
      <c r="V40" s="5">
        <v>45301</v>
      </c>
      <c r="W40" s="3" t="s">
        <v>28</v>
      </c>
      <c r="X40" s="3"/>
    </row>
    <row r="41" spans="1:24" s="6" customFormat="1" ht="108" x14ac:dyDescent="0.25">
      <c r="A41" s="113">
        <v>33</v>
      </c>
      <c r="B41" s="1" t="s">
        <v>32</v>
      </c>
      <c r="C41" s="8" t="s">
        <v>441</v>
      </c>
      <c r="D41" s="21" t="s">
        <v>29</v>
      </c>
      <c r="E41" s="9">
        <v>12510</v>
      </c>
      <c r="F41" s="9">
        <v>1</v>
      </c>
      <c r="G41" s="9"/>
      <c r="H41" s="9"/>
      <c r="I41" s="56">
        <v>58400</v>
      </c>
      <c r="J41" s="7" t="s">
        <v>71</v>
      </c>
      <c r="K41" s="2" t="s">
        <v>34</v>
      </c>
      <c r="L41" s="3" t="s">
        <v>30</v>
      </c>
      <c r="M41" s="3" t="s">
        <v>35</v>
      </c>
      <c r="N41" s="3" t="s">
        <v>36</v>
      </c>
      <c r="O41" s="3" t="s">
        <v>47</v>
      </c>
      <c r="P41" s="2"/>
      <c r="Q41" s="3" t="s">
        <v>39</v>
      </c>
      <c r="R41" s="4" t="s">
        <v>27</v>
      </c>
      <c r="S41" s="10" t="s">
        <v>40</v>
      </c>
      <c r="T41" s="10" t="s">
        <v>442</v>
      </c>
      <c r="U41" s="2" t="s">
        <v>278</v>
      </c>
      <c r="V41" s="5">
        <v>45682</v>
      </c>
      <c r="W41" s="3" t="s">
        <v>28</v>
      </c>
      <c r="X41" s="3"/>
    </row>
    <row r="42" spans="1:24" s="6" customFormat="1" ht="123" customHeight="1" x14ac:dyDescent="0.25">
      <c r="A42" s="113">
        <v>34</v>
      </c>
      <c r="B42" s="90" t="s">
        <v>72</v>
      </c>
      <c r="C42" s="87" t="s">
        <v>324</v>
      </c>
      <c r="D42" s="89" t="s">
        <v>356</v>
      </c>
      <c r="E42" s="100">
        <v>4</v>
      </c>
      <c r="F42" s="92">
        <v>1</v>
      </c>
      <c r="G42" s="92"/>
      <c r="H42" s="101"/>
      <c r="I42" s="95">
        <f>(16966*1.35*1.04*1.13*1.4*2.6)</f>
        <v>97977.509884800005</v>
      </c>
      <c r="J42" s="93" t="s">
        <v>357</v>
      </c>
      <c r="K42" s="94" t="s">
        <v>34</v>
      </c>
      <c r="L42" s="91" t="s">
        <v>30</v>
      </c>
      <c r="M42" s="91" t="s">
        <v>35</v>
      </c>
      <c r="N42" s="91" t="s">
        <v>36</v>
      </c>
      <c r="O42" s="91" t="s">
        <v>47</v>
      </c>
      <c r="P42" s="94" t="s">
        <v>304</v>
      </c>
      <c r="Q42" s="91" t="s">
        <v>358</v>
      </c>
      <c r="R42" s="98" t="s">
        <v>41</v>
      </c>
      <c r="S42" s="96" t="s">
        <v>40</v>
      </c>
      <c r="T42" s="94" t="s">
        <v>384</v>
      </c>
      <c r="U42" s="97" t="s">
        <v>279</v>
      </c>
      <c r="V42" s="99">
        <v>45649</v>
      </c>
      <c r="W42" s="91" t="s">
        <v>28</v>
      </c>
      <c r="X42" s="127" t="s">
        <v>418</v>
      </c>
    </row>
    <row r="43" spans="1:24" s="6" customFormat="1" ht="123" customHeight="1" x14ac:dyDescent="0.25">
      <c r="A43" s="113">
        <v>35</v>
      </c>
      <c r="B43" s="86" t="s">
        <v>72</v>
      </c>
      <c r="C43" s="87" t="s">
        <v>324</v>
      </c>
      <c r="D43" s="88" t="s">
        <v>277</v>
      </c>
      <c r="E43" s="92">
        <v>2</v>
      </c>
      <c r="F43" s="92">
        <v>1</v>
      </c>
      <c r="G43" s="92"/>
      <c r="H43" s="92"/>
      <c r="I43" s="95">
        <f>(13349*1.35*1.04*1.13*1.4*2.6)</f>
        <v>77089.577947199999</v>
      </c>
      <c r="J43" s="93" t="s">
        <v>386</v>
      </c>
      <c r="K43" s="94" t="s">
        <v>282</v>
      </c>
      <c r="L43" s="91" t="s">
        <v>30</v>
      </c>
      <c r="M43" s="91" t="s">
        <v>35</v>
      </c>
      <c r="N43" s="91" t="s">
        <v>36</v>
      </c>
      <c r="O43" s="91" t="s">
        <v>47</v>
      </c>
      <c r="P43" s="94" t="s">
        <v>76</v>
      </c>
      <c r="Q43" s="91" t="s">
        <v>84</v>
      </c>
      <c r="R43" s="98" t="s">
        <v>41</v>
      </c>
      <c r="S43" s="96" t="s">
        <v>40</v>
      </c>
      <c r="T43" s="96" t="s">
        <v>387</v>
      </c>
      <c r="U43" s="94" t="s">
        <v>279</v>
      </c>
      <c r="V43" s="97">
        <v>45653</v>
      </c>
      <c r="W43" s="91" t="s">
        <v>28</v>
      </c>
      <c r="X43" s="91" t="s">
        <v>417</v>
      </c>
    </row>
    <row r="44" spans="1:24" s="6" customFormat="1" ht="123" customHeight="1" x14ac:dyDescent="0.25">
      <c r="A44" s="113">
        <v>36</v>
      </c>
      <c r="B44" s="86" t="s">
        <v>72</v>
      </c>
      <c r="C44" s="87" t="s">
        <v>324</v>
      </c>
      <c r="D44" s="88" t="s">
        <v>277</v>
      </c>
      <c r="E44" s="92">
        <v>2</v>
      </c>
      <c r="F44" s="92">
        <v>1</v>
      </c>
      <c r="G44" s="92"/>
      <c r="H44" s="92"/>
      <c r="I44" s="95">
        <f>(13349*1.35*1.04*1.13*1.4*2.6)</f>
        <v>77089.577947199999</v>
      </c>
      <c r="J44" s="93" t="s">
        <v>386</v>
      </c>
      <c r="K44" s="94" t="s">
        <v>282</v>
      </c>
      <c r="L44" s="91" t="s">
        <v>30</v>
      </c>
      <c r="M44" s="91" t="s">
        <v>35</v>
      </c>
      <c r="N44" s="91" t="s">
        <v>36</v>
      </c>
      <c r="O44" s="91" t="s">
        <v>26</v>
      </c>
      <c r="P44" s="94" t="s">
        <v>76</v>
      </c>
      <c r="Q44" s="91" t="s">
        <v>84</v>
      </c>
      <c r="R44" s="98" t="s">
        <v>41</v>
      </c>
      <c r="S44" s="96" t="s">
        <v>40</v>
      </c>
      <c r="T44" s="96" t="s">
        <v>387</v>
      </c>
      <c r="U44" s="94" t="s">
        <v>279</v>
      </c>
      <c r="V44" s="97">
        <v>45668</v>
      </c>
      <c r="W44" s="91" t="s">
        <v>28</v>
      </c>
      <c r="X44" s="91" t="s">
        <v>169</v>
      </c>
    </row>
    <row r="45" spans="1:24" s="6" customFormat="1" ht="144" x14ac:dyDescent="0.25">
      <c r="A45" s="113">
        <v>37</v>
      </c>
      <c r="B45" s="1" t="s">
        <v>72</v>
      </c>
      <c r="C45" s="8" t="s">
        <v>73</v>
      </c>
      <c r="D45" s="21" t="s">
        <v>74</v>
      </c>
      <c r="E45" s="9">
        <v>4</v>
      </c>
      <c r="F45" s="9">
        <v>1</v>
      </c>
      <c r="G45" s="9"/>
      <c r="H45" s="9"/>
      <c r="I45" s="56">
        <f>(16966*1.35*1.04*1.13*1.4*2.6)</f>
        <v>97977.509884800005</v>
      </c>
      <c r="J45" s="7" t="s">
        <v>75</v>
      </c>
      <c r="K45" s="2" t="s">
        <v>281</v>
      </c>
      <c r="L45" s="3" t="s">
        <v>30</v>
      </c>
      <c r="M45" s="3" t="s">
        <v>35</v>
      </c>
      <c r="N45" s="3" t="s">
        <v>36</v>
      </c>
      <c r="O45" s="3" t="s">
        <v>26</v>
      </c>
      <c r="P45" s="2" t="s">
        <v>298</v>
      </c>
      <c r="Q45" s="3" t="s">
        <v>77</v>
      </c>
      <c r="R45" s="4" t="s">
        <v>41</v>
      </c>
      <c r="S45" s="10" t="s">
        <v>40</v>
      </c>
      <c r="T45" s="10" t="s">
        <v>384</v>
      </c>
      <c r="U45" s="2" t="s">
        <v>279</v>
      </c>
      <c r="V45" s="5">
        <v>45434</v>
      </c>
      <c r="W45" s="3" t="s">
        <v>28</v>
      </c>
      <c r="X45" s="3"/>
    </row>
    <row r="46" spans="1:24" s="6" customFormat="1" ht="144" x14ac:dyDescent="0.25">
      <c r="A46" s="113">
        <v>38</v>
      </c>
      <c r="B46" s="1" t="s">
        <v>72</v>
      </c>
      <c r="C46" s="8" t="s">
        <v>73</v>
      </c>
      <c r="D46" s="21" t="s">
        <v>74</v>
      </c>
      <c r="E46" s="9">
        <v>4</v>
      </c>
      <c r="F46" s="9">
        <v>1</v>
      </c>
      <c r="G46" s="9"/>
      <c r="H46" s="9"/>
      <c r="I46" s="56">
        <f>(16966*1.35*1.04*1.13*1.4*2.6)</f>
        <v>97977.509884800005</v>
      </c>
      <c r="J46" s="7" t="s">
        <v>75</v>
      </c>
      <c r="K46" s="2" t="s">
        <v>282</v>
      </c>
      <c r="L46" s="3" t="s">
        <v>30</v>
      </c>
      <c r="M46" s="3" t="s">
        <v>35</v>
      </c>
      <c r="N46" s="3" t="s">
        <v>36</v>
      </c>
      <c r="O46" s="3" t="s">
        <v>47</v>
      </c>
      <c r="P46" s="2" t="s">
        <v>298</v>
      </c>
      <c r="Q46" s="3" t="s">
        <v>77</v>
      </c>
      <c r="R46" s="4" t="s">
        <v>41</v>
      </c>
      <c r="S46" s="10" t="s">
        <v>40</v>
      </c>
      <c r="T46" s="10" t="s">
        <v>384</v>
      </c>
      <c r="U46" s="2" t="s">
        <v>279</v>
      </c>
      <c r="V46" s="5"/>
      <c r="W46" s="3" t="s">
        <v>28</v>
      </c>
      <c r="X46" s="3"/>
    </row>
    <row r="47" spans="1:24" s="6" customFormat="1" ht="126" x14ac:dyDescent="0.25">
      <c r="A47" s="113">
        <v>39</v>
      </c>
      <c r="B47" s="86" t="s">
        <v>72</v>
      </c>
      <c r="C47" s="87" t="s">
        <v>78</v>
      </c>
      <c r="D47" s="88" t="s">
        <v>79</v>
      </c>
      <c r="E47" s="92">
        <v>4</v>
      </c>
      <c r="F47" s="92">
        <v>7</v>
      </c>
      <c r="G47" s="92"/>
      <c r="H47" s="92"/>
      <c r="I47" s="95">
        <f t="shared" ref="I47:I48" si="0">(16966*1.35*1.04*1.13*1.4*2.6)</f>
        <v>97977.509884800005</v>
      </c>
      <c r="J47" s="93" t="s">
        <v>80</v>
      </c>
      <c r="K47" s="94" t="s">
        <v>282</v>
      </c>
      <c r="L47" s="91" t="s">
        <v>30</v>
      </c>
      <c r="M47" s="91" t="s">
        <v>35</v>
      </c>
      <c r="N47" s="91" t="s">
        <v>36</v>
      </c>
      <c r="O47" s="91" t="s">
        <v>26</v>
      </c>
      <c r="P47" s="94" t="s">
        <v>42</v>
      </c>
      <c r="Q47" s="91" t="s">
        <v>81</v>
      </c>
      <c r="R47" s="98" t="s">
        <v>41</v>
      </c>
      <c r="S47" s="96" t="s">
        <v>40</v>
      </c>
      <c r="T47" s="96" t="s">
        <v>384</v>
      </c>
      <c r="U47" s="94" t="s">
        <v>279</v>
      </c>
      <c r="V47" s="97" t="s">
        <v>247</v>
      </c>
      <c r="W47" s="91" t="s">
        <v>28</v>
      </c>
      <c r="X47" s="91" t="s">
        <v>412</v>
      </c>
    </row>
    <row r="48" spans="1:24" s="74" customFormat="1" ht="126" x14ac:dyDescent="0.25">
      <c r="A48" s="113">
        <v>40</v>
      </c>
      <c r="B48" s="86" t="s">
        <v>72</v>
      </c>
      <c r="C48" s="87" t="s">
        <v>78</v>
      </c>
      <c r="D48" s="88" t="s">
        <v>79</v>
      </c>
      <c r="E48" s="92">
        <v>4</v>
      </c>
      <c r="F48" s="92">
        <v>1</v>
      </c>
      <c r="G48" s="92"/>
      <c r="H48" s="92"/>
      <c r="I48" s="95">
        <f t="shared" si="0"/>
        <v>97977.509884800005</v>
      </c>
      <c r="J48" s="93" t="s">
        <v>80</v>
      </c>
      <c r="K48" s="94" t="s">
        <v>282</v>
      </c>
      <c r="L48" s="91" t="s">
        <v>30</v>
      </c>
      <c r="M48" s="91" t="s">
        <v>35</v>
      </c>
      <c r="N48" s="91" t="s">
        <v>36</v>
      </c>
      <c r="O48" s="91" t="s">
        <v>47</v>
      </c>
      <c r="P48" s="94" t="s">
        <v>42</v>
      </c>
      <c r="Q48" s="91" t="s">
        <v>81</v>
      </c>
      <c r="R48" s="98" t="s">
        <v>41</v>
      </c>
      <c r="S48" s="96" t="s">
        <v>40</v>
      </c>
      <c r="T48" s="96" t="s">
        <v>384</v>
      </c>
      <c r="U48" s="94" t="s">
        <v>279</v>
      </c>
      <c r="V48" s="97" t="s">
        <v>110</v>
      </c>
      <c r="W48" s="91" t="s">
        <v>28</v>
      </c>
      <c r="X48" s="91" t="s">
        <v>419</v>
      </c>
    </row>
    <row r="49" spans="1:24" s="6" customFormat="1" ht="175.9" customHeight="1" x14ac:dyDescent="0.25">
      <c r="A49" s="113">
        <v>41</v>
      </c>
      <c r="B49" s="1" t="s">
        <v>72</v>
      </c>
      <c r="C49" s="8" t="s">
        <v>324</v>
      </c>
      <c r="D49" s="21" t="s">
        <v>377</v>
      </c>
      <c r="E49" s="9">
        <v>4</v>
      </c>
      <c r="F49" s="9">
        <v>1</v>
      </c>
      <c r="G49" s="9"/>
      <c r="H49" s="9"/>
      <c r="I49" s="56">
        <f>(16966*1.35*1.04*1.13*1.4*2.6)</f>
        <v>97977.509884800005</v>
      </c>
      <c r="J49" s="7" t="s">
        <v>378</v>
      </c>
      <c r="K49" s="2" t="s">
        <v>34</v>
      </c>
      <c r="L49" s="3" t="s">
        <v>30</v>
      </c>
      <c r="M49" s="3" t="s">
        <v>35</v>
      </c>
      <c r="N49" s="3" t="s">
        <v>36</v>
      </c>
      <c r="O49" s="3" t="s">
        <v>26</v>
      </c>
      <c r="P49" s="2" t="s">
        <v>76</v>
      </c>
      <c r="Q49" s="3" t="s">
        <v>358</v>
      </c>
      <c r="R49" s="4" t="s">
        <v>41</v>
      </c>
      <c r="S49" s="10" t="s">
        <v>40</v>
      </c>
      <c r="T49" s="10" t="s">
        <v>384</v>
      </c>
      <c r="U49" s="2" t="s">
        <v>279</v>
      </c>
      <c r="V49" s="5">
        <v>45633</v>
      </c>
      <c r="W49" s="3" t="s">
        <v>28</v>
      </c>
      <c r="X49" s="3"/>
    </row>
    <row r="50" spans="1:24" s="6" customFormat="1" ht="198" x14ac:dyDescent="0.25">
      <c r="A50" s="113">
        <v>42</v>
      </c>
      <c r="B50" s="86" t="s">
        <v>72</v>
      </c>
      <c r="C50" s="87" t="s">
        <v>82</v>
      </c>
      <c r="D50" s="88" t="s">
        <v>45</v>
      </c>
      <c r="E50" s="92">
        <v>5</v>
      </c>
      <c r="F50" s="92">
        <v>3</v>
      </c>
      <c r="G50" s="92"/>
      <c r="H50" s="92"/>
      <c r="I50" s="95">
        <f>(22183*1.25*1.04*1.13*1.4*2.6)</f>
        <v>118616.05028</v>
      </c>
      <c r="J50" s="93" t="s">
        <v>230</v>
      </c>
      <c r="K50" s="94" t="s">
        <v>283</v>
      </c>
      <c r="L50" s="91" t="s">
        <v>30</v>
      </c>
      <c r="M50" s="91" t="s">
        <v>35</v>
      </c>
      <c r="N50" s="91" t="s">
        <v>36</v>
      </c>
      <c r="O50" s="91" t="s">
        <v>26</v>
      </c>
      <c r="P50" s="94" t="s">
        <v>299</v>
      </c>
      <c r="Q50" s="91" t="s">
        <v>83</v>
      </c>
      <c r="R50" s="98" t="s">
        <v>41</v>
      </c>
      <c r="S50" s="96" t="s">
        <v>37</v>
      </c>
      <c r="T50" s="96" t="s">
        <v>384</v>
      </c>
      <c r="U50" s="94" t="s">
        <v>279</v>
      </c>
      <c r="V50" s="97" t="s">
        <v>215</v>
      </c>
      <c r="W50" s="91" t="s">
        <v>28</v>
      </c>
      <c r="X50" s="91" t="s">
        <v>169</v>
      </c>
    </row>
    <row r="51" spans="1:24" s="6" customFormat="1" ht="126" x14ac:dyDescent="0.25">
      <c r="A51" s="113">
        <v>43</v>
      </c>
      <c r="B51" s="90" t="s">
        <v>72</v>
      </c>
      <c r="C51" s="87" t="s">
        <v>255</v>
      </c>
      <c r="D51" s="87" t="s">
        <v>256</v>
      </c>
      <c r="E51" s="92">
        <v>2</v>
      </c>
      <c r="F51" s="92">
        <v>3</v>
      </c>
      <c r="G51" s="92"/>
      <c r="H51" s="92"/>
      <c r="I51" s="95">
        <f>(13349*1.3*1.08*1.13*1.4*2.6)</f>
        <v>77089.577947199999</v>
      </c>
      <c r="J51" s="93" t="s">
        <v>257</v>
      </c>
      <c r="K51" s="94" t="s">
        <v>282</v>
      </c>
      <c r="L51" s="91" t="s">
        <v>30</v>
      </c>
      <c r="M51" s="91" t="s">
        <v>258</v>
      </c>
      <c r="N51" s="91" t="s">
        <v>259</v>
      </c>
      <c r="O51" s="91" t="s">
        <v>26</v>
      </c>
      <c r="P51" s="94" t="s">
        <v>299</v>
      </c>
      <c r="Q51" s="91" t="s">
        <v>84</v>
      </c>
      <c r="R51" s="98" t="s">
        <v>41</v>
      </c>
      <c r="S51" s="96" t="s">
        <v>40</v>
      </c>
      <c r="T51" s="96" t="s">
        <v>384</v>
      </c>
      <c r="U51" s="94" t="s">
        <v>279</v>
      </c>
      <c r="V51" s="99">
        <v>45524</v>
      </c>
      <c r="W51" s="91" t="s">
        <v>28</v>
      </c>
      <c r="X51" s="91" t="s">
        <v>169</v>
      </c>
    </row>
    <row r="52" spans="1:24" s="6" customFormat="1" ht="126" x14ac:dyDescent="0.25">
      <c r="A52" s="113">
        <v>44</v>
      </c>
      <c r="B52" s="90" t="s">
        <v>72</v>
      </c>
      <c r="C52" s="87" t="s">
        <v>255</v>
      </c>
      <c r="D52" s="87" t="s">
        <v>256</v>
      </c>
      <c r="E52" s="92">
        <v>2</v>
      </c>
      <c r="F52" s="92">
        <v>1</v>
      </c>
      <c r="G52" s="92"/>
      <c r="H52" s="92"/>
      <c r="I52" s="95">
        <f>(13349*1.3*1.08*1.13*1.4*2.6)</f>
        <v>77089.577947199999</v>
      </c>
      <c r="J52" s="93" t="s">
        <v>257</v>
      </c>
      <c r="K52" s="94" t="s">
        <v>282</v>
      </c>
      <c r="L52" s="91" t="s">
        <v>30</v>
      </c>
      <c r="M52" s="91" t="s">
        <v>258</v>
      </c>
      <c r="N52" s="91" t="s">
        <v>259</v>
      </c>
      <c r="O52" s="91" t="s">
        <v>47</v>
      </c>
      <c r="P52" s="94" t="s">
        <v>299</v>
      </c>
      <c r="Q52" s="91" t="s">
        <v>84</v>
      </c>
      <c r="R52" s="98" t="s">
        <v>41</v>
      </c>
      <c r="S52" s="96" t="s">
        <v>40</v>
      </c>
      <c r="T52" s="96" t="s">
        <v>384</v>
      </c>
      <c r="U52" s="94" t="s">
        <v>279</v>
      </c>
      <c r="V52" s="99">
        <v>45524</v>
      </c>
      <c r="W52" s="91" t="s">
        <v>28</v>
      </c>
      <c r="X52" s="91" t="s">
        <v>169</v>
      </c>
    </row>
    <row r="53" spans="1:24" s="22" customFormat="1" ht="126" x14ac:dyDescent="0.25">
      <c r="A53" s="113">
        <v>45</v>
      </c>
      <c r="B53" s="120" t="s">
        <v>72</v>
      </c>
      <c r="C53" s="8" t="s">
        <v>85</v>
      </c>
      <c r="D53" s="114" t="s">
        <v>305</v>
      </c>
      <c r="E53" s="53">
        <v>4</v>
      </c>
      <c r="F53" s="9">
        <v>1</v>
      </c>
      <c r="G53" s="9"/>
      <c r="H53" s="54"/>
      <c r="I53" s="56">
        <f t="shared" ref="I53" si="1">(16966*1.35*1.04*1.13*1.4*2.6)</f>
        <v>97977.509884800005</v>
      </c>
      <c r="J53" s="7" t="s">
        <v>306</v>
      </c>
      <c r="K53" s="2" t="s">
        <v>34</v>
      </c>
      <c r="L53" s="3" t="s">
        <v>30</v>
      </c>
      <c r="M53" s="3" t="s">
        <v>35</v>
      </c>
      <c r="N53" s="3" t="s">
        <v>36</v>
      </c>
      <c r="O53" s="3" t="s">
        <v>47</v>
      </c>
      <c r="P53" s="2" t="s">
        <v>42</v>
      </c>
      <c r="Q53" s="3" t="s">
        <v>39</v>
      </c>
      <c r="R53" s="4" t="s">
        <v>41</v>
      </c>
      <c r="S53" s="10" t="s">
        <v>40</v>
      </c>
      <c r="T53" s="10" t="s">
        <v>131</v>
      </c>
      <c r="U53" s="2" t="s">
        <v>279</v>
      </c>
      <c r="V53" s="5">
        <v>45572</v>
      </c>
      <c r="W53" s="3" t="s">
        <v>28</v>
      </c>
      <c r="X53" s="3"/>
    </row>
    <row r="54" spans="1:24" s="6" customFormat="1" ht="151.5" customHeight="1" x14ac:dyDescent="0.25">
      <c r="A54" s="113">
        <v>46</v>
      </c>
      <c r="B54" s="1" t="s">
        <v>72</v>
      </c>
      <c r="C54" s="8" t="s">
        <v>85</v>
      </c>
      <c r="D54" s="21" t="s">
        <v>111</v>
      </c>
      <c r="E54" s="9">
        <v>3</v>
      </c>
      <c r="F54" s="9">
        <v>1</v>
      </c>
      <c r="G54" s="9"/>
      <c r="H54" s="9"/>
      <c r="I54" s="56">
        <v>84624</v>
      </c>
      <c r="J54" s="7" t="s">
        <v>399</v>
      </c>
      <c r="K54" s="2" t="s">
        <v>34</v>
      </c>
      <c r="L54" s="3" t="s">
        <v>30</v>
      </c>
      <c r="M54" s="3" t="s">
        <v>35</v>
      </c>
      <c r="N54" s="3" t="s">
        <v>36</v>
      </c>
      <c r="O54" s="3" t="s">
        <v>47</v>
      </c>
      <c r="P54" s="2" t="s">
        <v>104</v>
      </c>
      <c r="Q54" s="3" t="s">
        <v>86</v>
      </c>
      <c r="R54" s="4" t="s">
        <v>41</v>
      </c>
      <c r="S54" s="10" t="s">
        <v>40</v>
      </c>
      <c r="T54" s="10" t="s">
        <v>131</v>
      </c>
      <c r="U54" s="2" t="s">
        <v>400</v>
      </c>
      <c r="V54" s="5">
        <v>45118</v>
      </c>
      <c r="W54" s="3" t="s">
        <v>28</v>
      </c>
      <c r="X54" s="3" t="s">
        <v>401</v>
      </c>
    </row>
    <row r="55" spans="1:24" s="6" customFormat="1" ht="197.65" customHeight="1" x14ac:dyDescent="0.25">
      <c r="A55" s="113">
        <v>47</v>
      </c>
      <c r="B55" s="1" t="s">
        <v>72</v>
      </c>
      <c r="C55" s="8" t="s">
        <v>443</v>
      </c>
      <c r="D55" s="21" t="s">
        <v>444</v>
      </c>
      <c r="E55" s="9">
        <v>5</v>
      </c>
      <c r="F55" s="9">
        <v>1</v>
      </c>
      <c r="G55" s="9"/>
      <c r="H55" s="9"/>
      <c r="I55" s="56">
        <v>113369</v>
      </c>
      <c r="J55" s="7" t="s">
        <v>448</v>
      </c>
      <c r="K55" s="2" t="s">
        <v>34</v>
      </c>
      <c r="L55" s="3" t="s">
        <v>30</v>
      </c>
      <c r="M55" s="3" t="s">
        <v>35</v>
      </c>
      <c r="N55" s="3" t="s">
        <v>36</v>
      </c>
      <c r="O55" s="3" t="s">
        <v>26</v>
      </c>
      <c r="P55" s="2" t="s">
        <v>445</v>
      </c>
      <c r="Q55" s="3" t="s">
        <v>446</v>
      </c>
      <c r="R55" s="4" t="s">
        <v>41</v>
      </c>
      <c r="S55" s="10" t="s">
        <v>40</v>
      </c>
      <c r="T55" s="10" t="s">
        <v>131</v>
      </c>
      <c r="U55" s="2" t="s">
        <v>400</v>
      </c>
      <c r="V55" s="5">
        <v>45682</v>
      </c>
      <c r="W55" s="3" t="s">
        <v>38</v>
      </c>
      <c r="X55" s="3" t="s">
        <v>447</v>
      </c>
    </row>
    <row r="56" spans="1:24" s="6" customFormat="1" ht="126" x14ac:dyDescent="0.25">
      <c r="A56" s="113">
        <v>48</v>
      </c>
      <c r="B56" s="86" t="s">
        <v>72</v>
      </c>
      <c r="C56" s="87" t="s">
        <v>127</v>
      </c>
      <c r="D56" s="88" t="s">
        <v>248</v>
      </c>
      <c r="E56" s="92">
        <v>5</v>
      </c>
      <c r="F56" s="92">
        <v>2</v>
      </c>
      <c r="G56" s="92"/>
      <c r="H56" s="92"/>
      <c r="I56" s="95">
        <f>(22183*1.25*1.04*1.13*1.4*2.6)</f>
        <v>118616.05028</v>
      </c>
      <c r="J56" s="93" t="s">
        <v>55</v>
      </c>
      <c r="K56" s="94" t="s">
        <v>283</v>
      </c>
      <c r="L56" s="91" t="s">
        <v>30</v>
      </c>
      <c r="M56" s="91" t="s">
        <v>35</v>
      </c>
      <c r="N56" s="91" t="s">
        <v>36</v>
      </c>
      <c r="O56" s="91" t="s">
        <v>26</v>
      </c>
      <c r="P56" s="94" t="s">
        <v>300</v>
      </c>
      <c r="Q56" s="91" t="s">
        <v>249</v>
      </c>
      <c r="R56" s="98" t="s">
        <v>41</v>
      </c>
      <c r="S56" s="96" t="s">
        <v>37</v>
      </c>
      <c r="T56" s="96" t="s">
        <v>130</v>
      </c>
      <c r="U56" s="94" t="s">
        <v>279</v>
      </c>
      <c r="V56" s="97">
        <v>45519</v>
      </c>
      <c r="W56" s="91" t="s">
        <v>28</v>
      </c>
      <c r="X56" s="91" t="s">
        <v>413</v>
      </c>
    </row>
    <row r="57" spans="1:24" s="6" customFormat="1" ht="162" x14ac:dyDescent="0.25">
      <c r="A57" s="113">
        <v>49</v>
      </c>
      <c r="B57" s="86" t="s">
        <v>72</v>
      </c>
      <c r="C57" s="87" t="s">
        <v>128</v>
      </c>
      <c r="D57" s="88" t="s">
        <v>33</v>
      </c>
      <c r="E57" s="92">
        <v>3</v>
      </c>
      <c r="F57" s="92">
        <v>1</v>
      </c>
      <c r="G57" s="92"/>
      <c r="H57" s="92"/>
      <c r="I57" s="95">
        <f>(14654*1.35*1.04*1.13*1.4*2.6)</f>
        <v>84625.865251199997</v>
      </c>
      <c r="J57" s="93" t="s">
        <v>69</v>
      </c>
      <c r="K57" s="94" t="s">
        <v>282</v>
      </c>
      <c r="L57" s="91" t="s">
        <v>30</v>
      </c>
      <c r="M57" s="91" t="s">
        <v>35</v>
      </c>
      <c r="N57" s="91" t="s">
        <v>36</v>
      </c>
      <c r="O57" s="91" t="s">
        <v>26</v>
      </c>
      <c r="P57" s="94" t="s">
        <v>301</v>
      </c>
      <c r="Q57" s="91" t="s">
        <v>103</v>
      </c>
      <c r="R57" s="98" t="s">
        <v>41</v>
      </c>
      <c r="S57" s="96" t="s">
        <v>37</v>
      </c>
      <c r="T57" s="96" t="s">
        <v>130</v>
      </c>
      <c r="U57" s="94" t="s">
        <v>279</v>
      </c>
      <c r="V57" s="97" t="s">
        <v>223</v>
      </c>
      <c r="W57" s="91" t="s">
        <v>28</v>
      </c>
      <c r="X57" s="91" t="s">
        <v>169</v>
      </c>
    </row>
    <row r="58" spans="1:24" s="6" customFormat="1" ht="162" x14ac:dyDescent="0.25">
      <c r="A58" s="113">
        <v>50</v>
      </c>
      <c r="B58" s="86" t="s">
        <v>72</v>
      </c>
      <c r="C58" s="87" t="s">
        <v>128</v>
      </c>
      <c r="D58" s="88" t="s">
        <v>33</v>
      </c>
      <c r="E58" s="92">
        <v>4</v>
      </c>
      <c r="F58" s="92">
        <v>1</v>
      </c>
      <c r="G58" s="92"/>
      <c r="H58" s="92"/>
      <c r="I58" s="95">
        <f>(16966*1.35*1.04*1.13*1.4*2.6)</f>
        <v>97977.509884800005</v>
      </c>
      <c r="J58" s="93" t="s">
        <v>69</v>
      </c>
      <c r="K58" s="94" t="s">
        <v>282</v>
      </c>
      <c r="L58" s="91" t="s">
        <v>30</v>
      </c>
      <c r="M58" s="91" t="s">
        <v>35</v>
      </c>
      <c r="N58" s="91" t="s">
        <v>36</v>
      </c>
      <c r="O58" s="91" t="s">
        <v>47</v>
      </c>
      <c r="P58" s="94" t="s">
        <v>301</v>
      </c>
      <c r="Q58" s="91" t="s">
        <v>103</v>
      </c>
      <c r="R58" s="98" t="s">
        <v>41</v>
      </c>
      <c r="S58" s="96" t="s">
        <v>37</v>
      </c>
      <c r="T58" s="96" t="s">
        <v>130</v>
      </c>
      <c r="U58" s="94" t="s">
        <v>279</v>
      </c>
      <c r="V58" s="97" t="s">
        <v>223</v>
      </c>
      <c r="W58" s="91" t="s">
        <v>28</v>
      </c>
      <c r="X58" s="91" t="s">
        <v>169</v>
      </c>
    </row>
    <row r="59" spans="1:24" s="6" customFormat="1" ht="162" x14ac:dyDescent="0.25">
      <c r="A59" s="113">
        <v>51</v>
      </c>
      <c r="B59" s="86" t="s">
        <v>72</v>
      </c>
      <c r="C59" s="87" t="s">
        <v>129</v>
      </c>
      <c r="D59" s="88" t="s">
        <v>112</v>
      </c>
      <c r="E59" s="92">
        <v>4</v>
      </c>
      <c r="F59" s="92">
        <v>2</v>
      </c>
      <c r="G59" s="92"/>
      <c r="H59" s="92"/>
      <c r="I59" s="95">
        <f>(16966*1.35*1.04*1.13*1.4*2.6)</f>
        <v>97977.509884800005</v>
      </c>
      <c r="J59" s="93" t="s">
        <v>231</v>
      </c>
      <c r="K59" s="94" t="s">
        <v>282</v>
      </c>
      <c r="L59" s="91" t="s">
        <v>30</v>
      </c>
      <c r="M59" s="91" t="s">
        <v>35</v>
      </c>
      <c r="N59" s="91" t="s">
        <v>36</v>
      </c>
      <c r="O59" s="91" t="s">
        <v>26</v>
      </c>
      <c r="P59" s="94"/>
      <c r="Q59" s="91" t="s">
        <v>84</v>
      </c>
      <c r="R59" s="98" t="s">
        <v>41</v>
      </c>
      <c r="S59" s="96" t="s">
        <v>40</v>
      </c>
      <c r="T59" s="96" t="s">
        <v>130</v>
      </c>
      <c r="U59" s="94" t="s">
        <v>279</v>
      </c>
      <c r="V59" s="97" t="s">
        <v>382</v>
      </c>
      <c r="W59" s="91" t="s">
        <v>28</v>
      </c>
      <c r="X59" s="91" t="s">
        <v>169</v>
      </c>
    </row>
    <row r="60" spans="1:24" s="6" customFormat="1" ht="126" x14ac:dyDescent="0.25">
      <c r="A60" s="113">
        <v>52</v>
      </c>
      <c r="B60" s="1" t="s">
        <v>72</v>
      </c>
      <c r="C60" s="8" t="s">
        <v>371</v>
      </c>
      <c r="D60" s="21" t="s">
        <v>248</v>
      </c>
      <c r="E60" s="9">
        <v>5</v>
      </c>
      <c r="F60" s="9">
        <v>1</v>
      </c>
      <c r="G60" s="9"/>
      <c r="H60" s="9"/>
      <c r="I60" s="56">
        <f>(19631*1.25*1.04*1.13*1.4*2.6)</f>
        <v>104970.09795999998</v>
      </c>
      <c r="J60" s="7" t="s">
        <v>55</v>
      </c>
      <c r="K60" s="2" t="s">
        <v>282</v>
      </c>
      <c r="L60" s="3" t="s">
        <v>30</v>
      </c>
      <c r="M60" s="3" t="s">
        <v>35</v>
      </c>
      <c r="N60" s="3" t="s">
        <v>36</v>
      </c>
      <c r="O60" s="3" t="s">
        <v>47</v>
      </c>
      <c r="P60" s="2" t="s">
        <v>300</v>
      </c>
      <c r="Q60" s="3" t="s">
        <v>249</v>
      </c>
      <c r="R60" s="4" t="s">
        <v>41</v>
      </c>
      <c r="S60" s="10" t="s">
        <v>40</v>
      </c>
      <c r="T60" s="10" t="s">
        <v>372</v>
      </c>
      <c r="U60" s="2" t="s">
        <v>279</v>
      </c>
      <c r="V60" s="5">
        <v>45582</v>
      </c>
      <c r="W60" s="3" t="s">
        <v>28</v>
      </c>
      <c r="X60" s="3"/>
    </row>
    <row r="61" spans="1:24" s="129" customFormat="1" ht="126" x14ac:dyDescent="0.25">
      <c r="A61" s="113">
        <v>53</v>
      </c>
      <c r="B61" s="86" t="s">
        <v>72</v>
      </c>
      <c r="C61" s="87" t="s">
        <v>406</v>
      </c>
      <c r="D61" s="88" t="s">
        <v>87</v>
      </c>
      <c r="E61" s="92">
        <v>3</v>
      </c>
      <c r="F61" s="92">
        <v>1</v>
      </c>
      <c r="G61" s="92"/>
      <c r="H61" s="92"/>
      <c r="I61" s="95">
        <v>85479</v>
      </c>
      <c r="J61" s="93" t="s">
        <v>407</v>
      </c>
      <c r="K61" s="94" t="s">
        <v>34</v>
      </c>
      <c r="L61" s="91" t="s">
        <v>30</v>
      </c>
      <c r="M61" s="91" t="s">
        <v>35</v>
      </c>
      <c r="N61" s="91" t="s">
        <v>36</v>
      </c>
      <c r="O61" s="91" t="s">
        <v>47</v>
      </c>
      <c r="P61" s="94" t="s">
        <v>42</v>
      </c>
      <c r="Q61" s="91" t="s">
        <v>408</v>
      </c>
      <c r="R61" s="98" t="s">
        <v>41</v>
      </c>
      <c r="S61" s="96" t="s">
        <v>40</v>
      </c>
      <c r="T61" s="96" t="s">
        <v>409</v>
      </c>
      <c r="U61" s="94" t="s">
        <v>279</v>
      </c>
      <c r="V61" s="97">
        <v>44917</v>
      </c>
      <c r="W61" s="91" t="s">
        <v>28</v>
      </c>
      <c r="X61" s="91" t="s">
        <v>420</v>
      </c>
    </row>
    <row r="62" spans="1:24" s="129" customFormat="1" ht="126" x14ac:dyDescent="0.25">
      <c r="A62" s="113">
        <v>54</v>
      </c>
      <c r="B62" s="86" t="s">
        <v>72</v>
      </c>
      <c r="C62" s="87" t="s">
        <v>406</v>
      </c>
      <c r="D62" s="88" t="s">
        <v>87</v>
      </c>
      <c r="E62" s="92">
        <v>4</v>
      </c>
      <c r="F62" s="92">
        <v>1</v>
      </c>
      <c r="G62" s="92"/>
      <c r="H62" s="92"/>
      <c r="I62" s="95">
        <v>93854</v>
      </c>
      <c r="J62" s="93" t="s">
        <v>407</v>
      </c>
      <c r="K62" s="94" t="s">
        <v>34</v>
      </c>
      <c r="L62" s="91" t="s">
        <v>30</v>
      </c>
      <c r="M62" s="91" t="s">
        <v>35</v>
      </c>
      <c r="N62" s="91" t="s">
        <v>36</v>
      </c>
      <c r="O62" s="91" t="s">
        <v>47</v>
      </c>
      <c r="P62" s="94" t="s">
        <v>42</v>
      </c>
      <c r="Q62" s="91" t="s">
        <v>408</v>
      </c>
      <c r="R62" s="98" t="s">
        <v>41</v>
      </c>
      <c r="S62" s="96" t="s">
        <v>40</v>
      </c>
      <c r="T62" s="96" t="s">
        <v>409</v>
      </c>
      <c r="U62" s="94" t="s">
        <v>279</v>
      </c>
      <c r="V62" s="97">
        <v>45518</v>
      </c>
      <c r="W62" s="91" t="s">
        <v>28</v>
      </c>
      <c r="X62" s="91" t="s">
        <v>421</v>
      </c>
    </row>
    <row r="63" spans="1:24" s="6" customFormat="1" ht="119.45" customHeight="1" x14ac:dyDescent="0.25">
      <c r="A63" s="113">
        <v>55</v>
      </c>
      <c r="B63" s="1" t="s">
        <v>140</v>
      </c>
      <c r="C63" s="8" t="s">
        <v>166</v>
      </c>
      <c r="D63" s="21" t="s">
        <v>87</v>
      </c>
      <c r="E63" s="9">
        <v>4</v>
      </c>
      <c r="F63" s="9">
        <v>1</v>
      </c>
      <c r="G63" s="9"/>
      <c r="H63" s="9"/>
      <c r="I63" s="56">
        <v>87906</v>
      </c>
      <c r="J63" s="7" t="s">
        <v>291</v>
      </c>
      <c r="K63" s="2" t="s">
        <v>292</v>
      </c>
      <c r="L63" s="3" t="s">
        <v>30</v>
      </c>
      <c r="M63" s="3" t="s">
        <v>145</v>
      </c>
      <c r="N63" s="3" t="s">
        <v>146</v>
      </c>
      <c r="O63" s="3" t="s">
        <v>26</v>
      </c>
      <c r="P63" s="2"/>
      <c r="Q63" s="3" t="s">
        <v>167</v>
      </c>
      <c r="R63" s="4" t="s">
        <v>63</v>
      </c>
      <c r="S63" s="10" t="s">
        <v>37</v>
      </c>
      <c r="T63" s="10" t="s">
        <v>147</v>
      </c>
      <c r="U63" s="2" t="s">
        <v>309</v>
      </c>
      <c r="V63" s="5">
        <v>45536</v>
      </c>
      <c r="W63" s="3" t="s">
        <v>28</v>
      </c>
      <c r="X63" s="3"/>
    </row>
    <row r="64" spans="1:24" s="6" customFormat="1" ht="162" x14ac:dyDescent="0.25">
      <c r="A64" s="113">
        <v>56</v>
      </c>
      <c r="B64" s="86" t="s">
        <v>140</v>
      </c>
      <c r="C64" s="87" t="s">
        <v>141</v>
      </c>
      <c r="D64" s="88" t="s">
        <v>142</v>
      </c>
      <c r="E64" s="92">
        <v>20850</v>
      </c>
      <c r="F64" s="92">
        <v>3</v>
      </c>
      <c r="G64" s="92"/>
      <c r="H64" s="92"/>
      <c r="I64" s="95">
        <f>E64*1.04*1.25*1.273*2.6</f>
        <v>89712.129000000001</v>
      </c>
      <c r="J64" s="93" t="s">
        <v>143</v>
      </c>
      <c r="K64" s="94" t="s">
        <v>144</v>
      </c>
      <c r="L64" s="91" t="s">
        <v>30</v>
      </c>
      <c r="M64" s="91" t="s">
        <v>145</v>
      </c>
      <c r="N64" s="91" t="s">
        <v>146</v>
      </c>
      <c r="O64" s="91" t="s">
        <v>26</v>
      </c>
      <c r="P64" s="94"/>
      <c r="Q64" s="91" t="s">
        <v>64</v>
      </c>
      <c r="R64" s="98" t="s">
        <v>41</v>
      </c>
      <c r="S64" s="96" t="s">
        <v>37</v>
      </c>
      <c r="T64" s="96" t="s">
        <v>147</v>
      </c>
      <c r="U64" s="94" t="s">
        <v>310</v>
      </c>
      <c r="V64" s="97">
        <v>45292</v>
      </c>
      <c r="W64" s="91" t="s">
        <v>28</v>
      </c>
      <c r="X64" s="91" t="s">
        <v>169</v>
      </c>
    </row>
    <row r="65" spans="1:24" s="6" customFormat="1" ht="234" x14ac:dyDescent="0.25">
      <c r="A65" s="113">
        <v>57</v>
      </c>
      <c r="B65" s="86" t="s">
        <v>140</v>
      </c>
      <c r="C65" s="87" t="s">
        <v>148</v>
      </c>
      <c r="D65" s="88" t="s">
        <v>150</v>
      </c>
      <c r="E65" s="92">
        <v>4</v>
      </c>
      <c r="F65" s="92">
        <v>3</v>
      </c>
      <c r="G65" s="92"/>
      <c r="H65" s="92"/>
      <c r="I65" s="95">
        <v>123227</v>
      </c>
      <c r="J65" s="93" t="s">
        <v>151</v>
      </c>
      <c r="K65" s="94" t="s">
        <v>149</v>
      </c>
      <c r="L65" s="91" t="s">
        <v>30</v>
      </c>
      <c r="M65" s="91" t="s">
        <v>152</v>
      </c>
      <c r="N65" s="91" t="s">
        <v>153</v>
      </c>
      <c r="O65" s="91" t="s">
        <v>26</v>
      </c>
      <c r="P65" s="94"/>
      <c r="Q65" s="91" t="s">
        <v>154</v>
      </c>
      <c r="R65" s="98" t="s">
        <v>41</v>
      </c>
      <c r="S65" s="96" t="s">
        <v>37</v>
      </c>
      <c r="T65" s="96" t="s">
        <v>245</v>
      </c>
      <c r="U65" s="94" t="s">
        <v>309</v>
      </c>
      <c r="V65" s="97">
        <v>45078</v>
      </c>
      <c r="W65" s="91" t="s">
        <v>28</v>
      </c>
      <c r="X65" s="91" t="s">
        <v>169</v>
      </c>
    </row>
    <row r="66" spans="1:24" s="6" customFormat="1" ht="162" x14ac:dyDescent="0.25">
      <c r="A66" s="113">
        <v>58</v>
      </c>
      <c r="B66" s="86" t="s">
        <v>140</v>
      </c>
      <c r="C66" s="87" t="s">
        <v>148</v>
      </c>
      <c r="D66" s="88" t="s">
        <v>150</v>
      </c>
      <c r="E66" s="92">
        <v>3</v>
      </c>
      <c r="F66" s="92">
        <v>4</v>
      </c>
      <c r="G66" s="92"/>
      <c r="H66" s="92"/>
      <c r="I66" s="95">
        <v>106432</v>
      </c>
      <c r="J66" s="93" t="s">
        <v>155</v>
      </c>
      <c r="K66" s="94" t="s">
        <v>149</v>
      </c>
      <c r="L66" s="91" t="s">
        <v>30</v>
      </c>
      <c r="M66" s="91" t="s">
        <v>152</v>
      </c>
      <c r="N66" s="91" t="s">
        <v>153</v>
      </c>
      <c r="O66" s="91" t="s">
        <v>26</v>
      </c>
      <c r="P66" s="94"/>
      <c r="Q66" s="91" t="s">
        <v>154</v>
      </c>
      <c r="R66" s="98" t="s">
        <v>41</v>
      </c>
      <c r="S66" s="96" t="s">
        <v>37</v>
      </c>
      <c r="T66" s="96" t="s">
        <v>245</v>
      </c>
      <c r="U66" s="94" t="s">
        <v>310</v>
      </c>
      <c r="V66" s="97">
        <v>45078</v>
      </c>
      <c r="W66" s="91" t="s">
        <v>28</v>
      </c>
      <c r="X66" s="91" t="s">
        <v>169</v>
      </c>
    </row>
    <row r="67" spans="1:24" s="6" customFormat="1" ht="162" x14ac:dyDescent="0.25">
      <c r="A67" s="113">
        <v>59</v>
      </c>
      <c r="B67" s="86" t="s">
        <v>140</v>
      </c>
      <c r="C67" s="87" t="s">
        <v>148</v>
      </c>
      <c r="D67" s="88" t="s">
        <v>156</v>
      </c>
      <c r="E67" s="92">
        <v>3</v>
      </c>
      <c r="F67" s="92">
        <v>2</v>
      </c>
      <c r="G67" s="92"/>
      <c r="H67" s="92"/>
      <c r="I67" s="95">
        <v>102339</v>
      </c>
      <c r="J67" s="93" t="s">
        <v>157</v>
      </c>
      <c r="K67" s="94" t="s">
        <v>149</v>
      </c>
      <c r="L67" s="91" t="s">
        <v>30</v>
      </c>
      <c r="M67" s="91" t="s">
        <v>152</v>
      </c>
      <c r="N67" s="91" t="s">
        <v>153</v>
      </c>
      <c r="O67" s="91" t="s">
        <v>26</v>
      </c>
      <c r="P67" s="94"/>
      <c r="Q67" s="91" t="s">
        <v>158</v>
      </c>
      <c r="R67" s="98" t="s">
        <v>27</v>
      </c>
      <c r="S67" s="96" t="s">
        <v>37</v>
      </c>
      <c r="T67" s="96" t="s">
        <v>245</v>
      </c>
      <c r="U67" s="94" t="s">
        <v>310</v>
      </c>
      <c r="V67" s="97">
        <v>45078</v>
      </c>
      <c r="W67" s="91" t="s">
        <v>28</v>
      </c>
      <c r="X67" s="91" t="s">
        <v>169</v>
      </c>
    </row>
    <row r="68" spans="1:24" s="6" customFormat="1" ht="198" x14ac:dyDescent="0.25">
      <c r="A68" s="113">
        <v>60</v>
      </c>
      <c r="B68" s="86" t="s">
        <v>140</v>
      </c>
      <c r="C68" s="87" t="s">
        <v>148</v>
      </c>
      <c r="D68" s="88" t="s">
        <v>156</v>
      </c>
      <c r="E68" s="92">
        <v>4</v>
      </c>
      <c r="F68" s="128">
        <v>2</v>
      </c>
      <c r="G68" s="92"/>
      <c r="H68" s="92"/>
      <c r="I68" s="95">
        <v>123226</v>
      </c>
      <c r="J68" s="93" t="s">
        <v>159</v>
      </c>
      <c r="K68" s="94" t="s">
        <v>149</v>
      </c>
      <c r="L68" s="91" t="s">
        <v>30</v>
      </c>
      <c r="M68" s="91" t="s">
        <v>152</v>
      </c>
      <c r="N68" s="91" t="s">
        <v>153</v>
      </c>
      <c r="O68" s="91" t="s">
        <v>26</v>
      </c>
      <c r="P68" s="94"/>
      <c r="Q68" s="91" t="s">
        <v>158</v>
      </c>
      <c r="R68" s="98" t="s">
        <v>27</v>
      </c>
      <c r="S68" s="96" t="s">
        <v>37</v>
      </c>
      <c r="T68" s="96" t="s">
        <v>245</v>
      </c>
      <c r="U68" s="94" t="s">
        <v>310</v>
      </c>
      <c r="V68" s="97"/>
      <c r="W68" s="91" t="s">
        <v>28</v>
      </c>
      <c r="X68" s="91" t="s">
        <v>435</v>
      </c>
    </row>
    <row r="69" spans="1:24" s="6" customFormat="1" ht="162" x14ac:dyDescent="0.25">
      <c r="A69" s="113">
        <v>61</v>
      </c>
      <c r="B69" s="86" t="s">
        <v>140</v>
      </c>
      <c r="C69" s="87" t="s">
        <v>148</v>
      </c>
      <c r="D69" s="88" t="s">
        <v>178</v>
      </c>
      <c r="E69" s="92">
        <v>4</v>
      </c>
      <c r="F69" s="92">
        <v>1</v>
      </c>
      <c r="G69" s="92"/>
      <c r="H69" s="92"/>
      <c r="I69" s="95">
        <v>120000</v>
      </c>
      <c r="J69" s="93" t="s">
        <v>243</v>
      </c>
      <c r="K69" s="94" t="s">
        <v>149</v>
      </c>
      <c r="L69" s="94" t="s">
        <v>23</v>
      </c>
      <c r="M69" s="91" t="s">
        <v>24</v>
      </c>
      <c r="N69" s="91" t="s">
        <v>25</v>
      </c>
      <c r="O69" s="91" t="s">
        <v>26</v>
      </c>
      <c r="P69" s="94"/>
      <c r="Q69" s="91"/>
      <c r="R69" s="98"/>
      <c r="S69" s="96" t="s">
        <v>37</v>
      </c>
      <c r="T69" s="96" t="s">
        <v>245</v>
      </c>
      <c r="U69" s="94" t="s">
        <v>310</v>
      </c>
      <c r="V69" s="97">
        <v>45474</v>
      </c>
      <c r="W69" s="91" t="s">
        <v>28</v>
      </c>
      <c r="X69" s="91" t="s">
        <v>169</v>
      </c>
    </row>
    <row r="70" spans="1:24" s="6" customFormat="1" ht="162" x14ac:dyDescent="0.25">
      <c r="A70" s="113">
        <v>62</v>
      </c>
      <c r="B70" s="86" t="s">
        <v>140</v>
      </c>
      <c r="C70" s="87" t="s">
        <v>148</v>
      </c>
      <c r="D70" s="88" t="s">
        <v>242</v>
      </c>
      <c r="E70" s="92">
        <v>3</v>
      </c>
      <c r="F70" s="92">
        <v>5</v>
      </c>
      <c r="G70" s="92"/>
      <c r="H70" s="92"/>
      <c r="I70" s="95">
        <v>102339</v>
      </c>
      <c r="J70" s="93" t="s">
        <v>244</v>
      </c>
      <c r="K70" s="94" t="s">
        <v>149</v>
      </c>
      <c r="L70" s="91" t="s">
        <v>30</v>
      </c>
      <c r="M70" s="91" t="s">
        <v>145</v>
      </c>
      <c r="N70" s="91" t="s">
        <v>146</v>
      </c>
      <c r="O70" s="91" t="s">
        <v>26</v>
      </c>
      <c r="P70" s="94"/>
      <c r="Q70" s="91"/>
      <c r="R70" s="98"/>
      <c r="S70" s="96" t="s">
        <v>37</v>
      </c>
      <c r="T70" s="96" t="s">
        <v>245</v>
      </c>
      <c r="U70" s="94" t="s">
        <v>310</v>
      </c>
      <c r="V70" s="97">
        <v>45474</v>
      </c>
      <c r="W70" s="91" t="s">
        <v>28</v>
      </c>
      <c r="X70" s="91" t="s">
        <v>169</v>
      </c>
    </row>
    <row r="71" spans="1:24" s="6" customFormat="1" ht="162" x14ac:dyDescent="0.25">
      <c r="A71" s="113">
        <v>63</v>
      </c>
      <c r="B71" s="86" t="s">
        <v>140</v>
      </c>
      <c r="C71" s="105" t="s">
        <v>148</v>
      </c>
      <c r="D71" s="106" t="s">
        <v>385</v>
      </c>
      <c r="E71" s="123">
        <v>4</v>
      </c>
      <c r="F71" s="123">
        <v>2</v>
      </c>
      <c r="G71" s="91"/>
      <c r="H71" s="91"/>
      <c r="I71" s="95">
        <v>123226</v>
      </c>
      <c r="J71" s="93"/>
      <c r="K71" s="124" t="s">
        <v>149</v>
      </c>
      <c r="L71" s="91" t="s">
        <v>30</v>
      </c>
      <c r="M71" s="91" t="s">
        <v>152</v>
      </c>
      <c r="N71" s="91" t="s">
        <v>153</v>
      </c>
      <c r="O71" s="91" t="s">
        <v>26</v>
      </c>
      <c r="P71" s="94"/>
      <c r="Q71" s="91"/>
      <c r="R71" s="98"/>
      <c r="S71" s="96" t="s">
        <v>37</v>
      </c>
      <c r="T71" s="96" t="s">
        <v>245</v>
      </c>
      <c r="U71" s="94" t="s">
        <v>309</v>
      </c>
      <c r="V71" s="107">
        <v>45658</v>
      </c>
      <c r="W71" s="125" t="s">
        <v>28</v>
      </c>
      <c r="X71" s="126"/>
    </row>
    <row r="72" spans="1:24" s="6" customFormat="1" ht="180" x14ac:dyDescent="0.25">
      <c r="A72" s="113">
        <v>64</v>
      </c>
      <c r="B72" s="1" t="s">
        <v>160</v>
      </c>
      <c r="C72" s="8" t="s">
        <v>317</v>
      </c>
      <c r="D72" s="21" t="s">
        <v>170</v>
      </c>
      <c r="E72" s="9">
        <v>6</v>
      </c>
      <c r="F72" s="9">
        <v>1</v>
      </c>
      <c r="G72" s="9">
        <v>1</v>
      </c>
      <c r="H72" s="9"/>
      <c r="I72" s="56">
        <v>180000</v>
      </c>
      <c r="J72" s="7" t="s">
        <v>171</v>
      </c>
      <c r="K72" s="2" t="s">
        <v>149</v>
      </c>
      <c r="L72" s="3" t="s">
        <v>30</v>
      </c>
      <c r="M72" s="3" t="s">
        <v>162</v>
      </c>
      <c r="N72" s="3" t="s">
        <v>163</v>
      </c>
      <c r="O72" s="3" t="s">
        <v>47</v>
      </c>
      <c r="P72" s="2" t="s">
        <v>164</v>
      </c>
      <c r="Q72" s="3" t="s">
        <v>172</v>
      </c>
      <c r="R72" s="4" t="s">
        <v>63</v>
      </c>
      <c r="S72" s="10" t="s">
        <v>139</v>
      </c>
      <c r="T72" s="10" t="s">
        <v>168</v>
      </c>
      <c r="U72" s="2" t="s">
        <v>232</v>
      </c>
      <c r="V72" s="5"/>
      <c r="W72" s="3" t="s">
        <v>38</v>
      </c>
      <c r="X72" s="3" t="s">
        <v>173</v>
      </c>
    </row>
    <row r="73" spans="1:24" s="6" customFormat="1" ht="180" x14ac:dyDescent="0.25">
      <c r="A73" s="113">
        <v>65</v>
      </c>
      <c r="B73" s="1" t="s">
        <v>160</v>
      </c>
      <c r="C73" s="8" t="s">
        <v>317</v>
      </c>
      <c r="D73" s="21" t="s">
        <v>170</v>
      </c>
      <c r="E73" s="9">
        <v>6</v>
      </c>
      <c r="F73" s="9">
        <v>2</v>
      </c>
      <c r="G73" s="9">
        <v>2</v>
      </c>
      <c r="H73" s="9"/>
      <c r="I73" s="56">
        <v>180000</v>
      </c>
      <c r="J73" s="7" t="s">
        <v>171</v>
      </c>
      <c r="K73" s="2" t="s">
        <v>149</v>
      </c>
      <c r="L73" s="3" t="s">
        <v>30</v>
      </c>
      <c r="M73" s="3" t="s">
        <v>162</v>
      </c>
      <c r="N73" s="3" t="s">
        <v>163</v>
      </c>
      <c r="O73" s="3" t="s">
        <v>26</v>
      </c>
      <c r="P73" s="2" t="s">
        <v>164</v>
      </c>
      <c r="Q73" s="3" t="s">
        <v>172</v>
      </c>
      <c r="R73" s="4" t="s">
        <v>63</v>
      </c>
      <c r="S73" s="10" t="s">
        <v>139</v>
      </c>
      <c r="T73" s="10" t="s">
        <v>168</v>
      </c>
      <c r="U73" s="2" t="s">
        <v>232</v>
      </c>
      <c r="V73" s="5"/>
      <c r="W73" s="3" t="s">
        <v>38</v>
      </c>
      <c r="X73" s="3"/>
    </row>
    <row r="74" spans="1:24" s="6" customFormat="1" ht="162" x14ac:dyDescent="0.25">
      <c r="A74" s="113">
        <v>66</v>
      </c>
      <c r="B74" s="86" t="s">
        <v>160</v>
      </c>
      <c r="C74" s="87" t="s">
        <v>317</v>
      </c>
      <c r="D74" s="88" t="s">
        <v>314</v>
      </c>
      <c r="E74" s="92">
        <v>5</v>
      </c>
      <c r="F74" s="92">
        <v>2</v>
      </c>
      <c r="G74" s="92">
        <v>2</v>
      </c>
      <c r="H74" s="92"/>
      <c r="I74" s="95">
        <v>140000</v>
      </c>
      <c r="J74" s="93" t="s">
        <v>315</v>
      </c>
      <c r="K74" s="94" t="s">
        <v>149</v>
      </c>
      <c r="L74" s="91" t="s">
        <v>30</v>
      </c>
      <c r="M74" s="91" t="s">
        <v>162</v>
      </c>
      <c r="N74" s="91" t="s">
        <v>163</v>
      </c>
      <c r="O74" s="91" t="s">
        <v>26</v>
      </c>
      <c r="P74" s="94" t="s">
        <v>164</v>
      </c>
      <c r="Q74" s="91" t="s">
        <v>316</v>
      </c>
      <c r="R74" s="98" t="s">
        <v>41</v>
      </c>
      <c r="S74" s="96" t="s">
        <v>139</v>
      </c>
      <c r="T74" s="96" t="s">
        <v>168</v>
      </c>
      <c r="U74" s="94" t="s">
        <v>232</v>
      </c>
      <c r="V74" s="97"/>
      <c r="W74" s="91" t="s">
        <v>28</v>
      </c>
      <c r="X74" s="91"/>
    </row>
    <row r="75" spans="1:24" s="6" customFormat="1" ht="108" x14ac:dyDescent="0.25">
      <c r="A75" s="113">
        <v>67</v>
      </c>
      <c r="B75" s="1" t="s">
        <v>160</v>
      </c>
      <c r="C75" s="8" t="s">
        <v>200</v>
      </c>
      <c r="D75" s="21" t="s">
        <v>202</v>
      </c>
      <c r="E75" s="9">
        <v>3</v>
      </c>
      <c r="F75" s="9">
        <v>1</v>
      </c>
      <c r="G75" s="9">
        <v>1</v>
      </c>
      <c r="H75" s="9"/>
      <c r="I75" s="56">
        <v>100000</v>
      </c>
      <c r="J75" s="7" t="s">
        <v>318</v>
      </c>
      <c r="K75" s="2" t="s">
        <v>149</v>
      </c>
      <c r="L75" s="3" t="s">
        <v>30</v>
      </c>
      <c r="M75" s="3" t="s">
        <v>162</v>
      </c>
      <c r="N75" s="3" t="s">
        <v>163</v>
      </c>
      <c r="O75" s="3" t="s">
        <v>26</v>
      </c>
      <c r="P75" s="2" t="s">
        <v>164</v>
      </c>
      <c r="Q75" s="3" t="s">
        <v>203</v>
      </c>
      <c r="R75" s="4" t="s">
        <v>41</v>
      </c>
      <c r="S75" s="10" t="s">
        <v>139</v>
      </c>
      <c r="T75" s="10" t="s">
        <v>168</v>
      </c>
      <c r="U75" s="2" t="s">
        <v>232</v>
      </c>
      <c r="V75" s="5"/>
      <c r="W75" s="3" t="s">
        <v>28</v>
      </c>
      <c r="X75" s="3"/>
    </row>
    <row r="76" spans="1:24" s="6" customFormat="1" ht="126" x14ac:dyDescent="0.25">
      <c r="A76" s="113">
        <v>68</v>
      </c>
      <c r="B76" s="86" t="s">
        <v>160</v>
      </c>
      <c r="C76" s="87" t="s">
        <v>200</v>
      </c>
      <c r="D76" s="88" t="s">
        <v>201</v>
      </c>
      <c r="E76" s="92">
        <v>5</v>
      </c>
      <c r="F76" s="92">
        <v>2</v>
      </c>
      <c r="G76" s="92">
        <v>2</v>
      </c>
      <c r="H76" s="92"/>
      <c r="I76" s="95">
        <v>140000</v>
      </c>
      <c r="J76" s="93" t="s">
        <v>204</v>
      </c>
      <c r="K76" s="94" t="s">
        <v>149</v>
      </c>
      <c r="L76" s="91" t="s">
        <v>30</v>
      </c>
      <c r="M76" s="91" t="s">
        <v>162</v>
      </c>
      <c r="N76" s="91" t="s">
        <v>163</v>
      </c>
      <c r="O76" s="91" t="s">
        <v>26</v>
      </c>
      <c r="P76" s="94" t="s">
        <v>164</v>
      </c>
      <c r="Q76" s="91" t="s">
        <v>205</v>
      </c>
      <c r="R76" s="98" t="s">
        <v>41</v>
      </c>
      <c r="S76" s="96" t="s">
        <v>139</v>
      </c>
      <c r="T76" s="96" t="s">
        <v>168</v>
      </c>
      <c r="U76" s="94" t="s">
        <v>232</v>
      </c>
      <c r="V76" s="97"/>
      <c r="W76" s="91" t="s">
        <v>28</v>
      </c>
      <c r="X76" s="91"/>
    </row>
    <row r="77" spans="1:24" s="6" customFormat="1" ht="90" x14ac:dyDescent="0.25">
      <c r="A77" s="113">
        <v>69</v>
      </c>
      <c r="B77" s="1" t="s">
        <v>160</v>
      </c>
      <c r="C77" s="8" t="s">
        <v>200</v>
      </c>
      <c r="D77" s="21" t="s">
        <v>111</v>
      </c>
      <c r="E77" s="9">
        <v>3</v>
      </c>
      <c r="F77" s="9">
        <v>1</v>
      </c>
      <c r="G77" s="9"/>
      <c r="H77" s="9"/>
      <c r="I77" s="56">
        <v>90000</v>
      </c>
      <c r="J77" s="7" t="s">
        <v>161</v>
      </c>
      <c r="K77" s="2" t="s">
        <v>149</v>
      </c>
      <c r="L77" s="3" t="s">
        <v>30</v>
      </c>
      <c r="M77" s="3" t="s">
        <v>162</v>
      </c>
      <c r="N77" s="3" t="s">
        <v>163</v>
      </c>
      <c r="O77" s="3" t="s">
        <v>47</v>
      </c>
      <c r="P77" s="2" t="s">
        <v>164</v>
      </c>
      <c r="Q77" s="3" t="s">
        <v>165</v>
      </c>
      <c r="R77" s="4" t="s">
        <v>41</v>
      </c>
      <c r="S77" s="10" t="s">
        <v>139</v>
      </c>
      <c r="T77" s="10" t="s">
        <v>168</v>
      </c>
      <c r="U77" s="2" t="s">
        <v>232</v>
      </c>
      <c r="V77" s="5"/>
      <c r="W77" s="3" t="s">
        <v>38</v>
      </c>
      <c r="X77" s="3" t="s">
        <v>192</v>
      </c>
    </row>
    <row r="78" spans="1:24" s="6" customFormat="1" ht="126" x14ac:dyDescent="0.25">
      <c r="A78" s="113">
        <v>70</v>
      </c>
      <c r="B78" s="1" t="s">
        <v>160</v>
      </c>
      <c r="C78" s="8" t="s">
        <v>319</v>
      </c>
      <c r="D78" s="21" t="s">
        <v>111</v>
      </c>
      <c r="E78" s="9">
        <v>3</v>
      </c>
      <c r="F78" s="9">
        <v>1</v>
      </c>
      <c r="G78" s="9"/>
      <c r="H78" s="9"/>
      <c r="I78" s="56">
        <v>90000</v>
      </c>
      <c r="J78" s="7" t="s">
        <v>175</v>
      </c>
      <c r="K78" s="2" t="s">
        <v>149</v>
      </c>
      <c r="L78" s="3" t="s">
        <v>30</v>
      </c>
      <c r="M78" s="3" t="s">
        <v>162</v>
      </c>
      <c r="N78" s="3" t="s">
        <v>163</v>
      </c>
      <c r="O78" s="3" t="s">
        <v>47</v>
      </c>
      <c r="P78" s="2" t="s">
        <v>164</v>
      </c>
      <c r="Q78" s="3" t="s">
        <v>172</v>
      </c>
      <c r="R78" s="4" t="s">
        <v>41</v>
      </c>
      <c r="S78" s="10" t="s">
        <v>139</v>
      </c>
      <c r="T78" s="10" t="s">
        <v>174</v>
      </c>
      <c r="U78" s="2" t="s">
        <v>232</v>
      </c>
      <c r="V78" s="5"/>
      <c r="W78" s="3" t="s">
        <v>28</v>
      </c>
      <c r="X78" s="3" t="s">
        <v>194</v>
      </c>
    </row>
    <row r="79" spans="1:24" s="6" customFormat="1" ht="144" x14ac:dyDescent="0.25">
      <c r="A79" s="113">
        <v>71</v>
      </c>
      <c r="B79" s="1" t="s">
        <v>160</v>
      </c>
      <c r="C79" s="8" t="s">
        <v>319</v>
      </c>
      <c r="D79" s="21" t="s">
        <v>178</v>
      </c>
      <c r="E79" s="9">
        <v>5</v>
      </c>
      <c r="F79" s="9">
        <v>1</v>
      </c>
      <c r="G79" s="9"/>
      <c r="H79" s="9"/>
      <c r="I79" s="56">
        <v>80000</v>
      </c>
      <c r="J79" s="7" t="s">
        <v>179</v>
      </c>
      <c r="K79" s="2" t="s">
        <v>149</v>
      </c>
      <c r="L79" s="3" t="s">
        <v>30</v>
      </c>
      <c r="M79" s="3" t="s">
        <v>176</v>
      </c>
      <c r="N79" s="3" t="s">
        <v>177</v>
      </c>
      <c r="O79" s="3" t="s">
        <v>47</v>
      </c>
      <c r="P79" s="2" t="s">
        <v>164</v>
      </c>
      <c r="Q79" s="3" t="s">
        <v>180</v>
      </c>
      <c r="R79" s="4" t="s">
        <v>41</v>
      </c>
      <c r="S79" s="10" t="s">
        <v>139</v>
      </c>
      <c r="T79" s="10" t="s">
        <v>174</v>
      </c>
      <c r="U79" s="2" t="s">
        <v>232</v>
      </c>
      <c r="V79" s="5"/>
      <c r="W79" s="3" t="s">
        <v>38</v>
      </c>
      <c r="X79" s="3" t="s">
        <v>181</v>
      </c>
    </row>
    <row r="80" spans="1:24" s="6" customFormat="1" ht="162" x14ac:dyDescent="0.25">
      <c r="A80" s="113">
        <v>72</v>
      </c>
      <c r="B80" s="1" t="s">
        <v>160</v>
      </c>
      <c r="C80" s="8" t="s">
        <v>320</v>
      </c>
      <c r="D80" s="21" t="s">
        <v>206</v>
      </c>
      <c r="E80" s="9">
        <v>5</v>
      </c>
      <c r="F80" s="9">
        <v>1</v>
      </c>
      <c r="G80" s="9"/>
      <c r="H80" s="9"/>
      <c r="I80" s="56">
        <v>140000</v>
      </c>
      <c r="J80" s="78" t="s">
        <v>207</v>
      </c>
      <c r="K80" s="2" t="s">
        <v>149</v>
      </c>
      <c r="L80" s="3" t="s">
        <v>30</v>
      </c>
      <c r="M80" s="3" t="s">
        <v>208</v>
      </c>
      <c r="N80" s="3" t="s">
        <v>209</v>
      </c>
      <c r="O80" s="3" t="s">
        <v>47</v>
      </c>
      <c r="P80" s="2" t="s">
        <v>164</v>
      </c>
      <c r="Q80" s="3" t="s">
        <v>212</v>
      </c>
      <c r="R80" s="4" t="s">
        <v>41</v>
      </c>
      <c r="S80" s="10" t="s">
        <v>139</v>
      </c>
      <c r="T80" s="10" t="s">
        <v>211</v>
      </c>
      <c r="U80" s="2" t="s">
        <v>232</v>
      </c>
      <c r="V80" s="5"/>
      <c r="W80" s="3" t="s">
        <v>38</v>
      </c>
      <c r="X80" s="3" t="s">
        <v>210</v>
      </c>
    </row>
    <row r="81" spans="1:24" s="6" customFormat="1" ht="144" x14ac:dyDescent="0.25">
      <c r="A81" s="113">
        <v>73</v>
      </c>
      <c r="B81" s="1" t="s">
        <v>160</v>
      </c>
      <c r="C81" s="8" t="s">
        <v>182</v>
      </c>
      <c r="D81" s="21" t="s">
        <v>79</v>
      </c>
      <c r="E81" s="9">
        <v>5</v>
      </c>
      <c r="F81" s="9">
        <v>1</v>
      </c>
      <c r="G81" s="9"/>
      <c r="H81" s="9"/>
      <c r="I81" s="56">
        <v>110000</v>
      </c>
      <c r="J81" s="7" t="s">
        <v>190</v>
      </c>
      <c r="K81" s="2" t="s">
        <v>149</v>
      </c>
      <c r="L81" s="3" t="s">
        <v>30</v>
      </c>
      <c r="M81" s="3" t="s">
        <v>145</v>
      </c>
      <c r="N81" s="3" t="s">
        <v>146</v>
      </c>
      <c r="O81" s="3" t="s">
        <v>47</v>
      </c>
      <c r="P81" s="2" t="s">
        <v>164</v>
      </c>
      <c r="Q81" s="3" t="s">
        <v>183</v>
      </c>
      <c r="R81" s="4" t="s">
        <v>41</v>
      </c>
      <c r="S81" s="10" t="s">
        <v>139</v>
      </c>
      <c r="T81" s="10" t="s">
        <v>184</v>
      </c>
      <c r="U81" s="2" t="s">
        <v>232</v>
      </c>
      <c r="V81" s="5"/>
      <c r="W81" s="3" t="s">
        <v>28</v>
      </c>
      <c r="X81" s="3" t="s">
        <v>193</v>
      </c>
    </row>
    <row r="82" spans="1:24" s="6" customFormat="1" ht="180" x14ac:dyDescent="0.25">
      <c r="A82" s="113">
        <v>74</v>
      </c>
      <c r="B82" s="1" t="s">
        <v>160</v>
      </c>
      <c r="C82" s="8" t="s">
        <v>321</v>
      </c>
      <c r="D82" s="21" t="s">
        <v>195</v>
      </c>
      <c r="E82" s="9">
        <v>6</v>
      </c>
      <c r="F82" s="9">
        <v>1</v>
      </c>
      <c r="G82" s="9"/>
      <c r="H82" s="9"/>
      <c r="I82" s="56">
        <v>150000</v>
      </c>
      <c r="J82" s="7" t="s">
        <v>196</v>
      </c>
      <c r="K82" s="2" t="s">
        <v>149</v>
      </c>
      <c r="L82" s="3" t="s">
        <v>30</v>
      </c>
      <c r="M82" s="3" t="s">
        <v>162</v>
      </c>
      <c r="N82" s="3" t="s">
        <v>163</v>
      </c>
      <c r="O82" s="3" t="s">
        <v>47</v>
      </c>
      <c r="P82" s="2" t="s">
        <v>164</v>
      </c>
      <c r="Q82" s="3" t="s">
        <v>197</v>
      </c>
      <c r="R82" s="4" t="s">
        <v>41</v>
      </c>
      <c r="S82" s="10" t="s">
        <v>139</v>
      </c>
      <c r="T82" s="10" t="s">
        <v>198</v>
      </c>
      <c r="U82" s="2" t="s">
        <v>232</v>
      </c>
      <c r="V82" s="5"/>
      <c r="W82" s="3" t="s">
        <v>38</v>
      </c>
      <c r="X82" s="3" t="s">
        <v>199</v>
      </c>
    </row>
    <row r="83" spans="1:24" s="6" customFormat="1" ht="144" x14ac:dyDescent="0.25">
      <c r="A83" s="113">
        <v>75</v>
      </c>
      <c r="B83" s="1" t="s">
        <v>160</v>
      </c>
      <c r="C83" s="8" t="s">
        <v>185</v>
      </c>
      <c r="D83" s="21" t="s">
        <v>186</v>
      </c>
      <c r="E83" s="9">
        <v>5</v>
      </c>
      <c r="F83" s="9">
        <v>1</v>
      </c>
      <c r="G83" s="9"/>
      <c r="H83" s="9"/>
      <c r="I83" s="56">
        <v>90000</v>
      </c>
      <c r="J83" s="7" t="s">
        <v>187</v>
      </c>
      <c r="K83" s="2" t="s">
        <v>149</v>
      </c>
      <c r="L83" s="3" t="s">
        <v>23</v>
      </c>
      <c r="M83" s="57">
        <v>0.35416666666666669</v>
      </c>
      <c r="N83" s="57">
        <v>0.70833333333333337</v>
      </c>
      <c r="O83" s="3" t="s">
        <v>26</v>
      </c>
      <c r="P83" s="2" t="s">
        <v>164</v>
      </c>
      <c r="Q83" s="3" t="s">
        <v>188</v>
      </c>
      <c r="R83" s="4" t="s">
        <v>41</v>
      </c>
      <c r="S83" s="10" t="s">
        <v>139</v>
      </c>
      <c r="T83" s="10" t="s">
        <v>189</v>
      </c>
      <c r="U83" s="2" t="s">
        <v>232</v>
      </c>
      <c r="V83" s="5"/>
      <c r="W83" s="3" t="s">
        <v>28</v>
      </c>
      <c r="X83" s="3"/>
    </row>
    <row r="84" spans="1:24" s="6" customFormat="1" ht="144" x14ac:dyDescent="0.25">
      <c r="A84" s="113">
        <v>76</v>
      </c>
      <c r="B84" s="1" t="s">
        <v>160</v>
      </c>
      <c r="C84" s="8" t="s">
        <v>260</v>
      </c>
      <c r="D84" s="21" t="s">
        <v>297</v>
      </c>
      <c r="E84" s="9">
        <v>5</v>
      </c>
      <c r="F84" s="9">
        <v>1</v>
      </c>
      <c r="G84" s="9"/>
      <c r="H84" s="9"/>
      <c r="I84" s="56">
        <v>88138</v>
      </c>
      <c r="J84" s="7" t="s">
        <v>261</v>
      </c>
      <c r="K84" s="2" t="s">
        <v>149</v>
      </c>
      <c r="L84" s="3" t="s">
        <v>30</v>
      </c>
      <c r="M84" s="57" t="s">
        <v>176</v>
      </c>
      <c r="N84" s="3" t="s">
        <v>177</v>
      </c>
      <c r="O84" s="3" t="s">
        <v>26</v>
      </c>
      <c r="P84" s="2" t="s">
        <v>164</v>
      </c>
      <c r="Q84" s="3" t="s">
        <v>262</v>
      </c>
      <c r="R84" s="4" t="s">
        <v>27</v>
      </c>
      <c r="S84" s="10" t="s">
        <v>139</v>
      </c>
      <c r="T84" s="10" t="s">
        <v>263</v>
      </c>
      <c r="U84" s="2" t="s">
        <v>232</v>
      </c>
      <c r="V84" s="5"/>
      <c r="W84" s="3" t="s">
        <v>28</v>
      </c>
      <c r="X84" s="3"/>
    </row>
    <row r="85" spans="1:24" s="6" customFormat="1" ht="162" x14ac:dyDescent="0.25">
      <c r="A85" s="113">
        <v>77</v>
      </c>
      <c r="B85" s="86" t="s">
        <v>160</v>
      </c>
      <c r="C85" s="132" t="s">
        <v>260</v>
      </c>
      <c r="D85" s="132" t="s">
        <v>296</v>
      </c>
      <c r="E85" s="92">
        <v>3</v>
      </c>
      <c r="F85" s="92">
        <v>1</v>
      </c>
      <c r="G85" s="92"/>
      <c r="H85" s="92"/>
      <c r="I85" s="95">
        <v>111190</v>
      </c>
      <c r="J85" s="133" t="s">
        <v>265</v>
      </c>
      <c r="K85" s="94" t="s">
        <v>149</v>
      </c>
      <c r="L85" s="91" t="s">
        <v>30</v>
      </c>
      <c r="M85" s="134" t="s">
        <v>176</v>
      </c>
      <c r="N85" s="91" t="s">
        <v>177</v>
      </c>
      <c r="O85" s="91" t="s">
        <v>26</v>
      </c>
      <c r="P85" s="94"/>
      <c r="Q85" s="91" t="s">
        <v>262</v>
      </c>
      <c r="R85" s="98" t="s">
        <v>27</v>
      </c>
      <c r="S85" s="96" t="s">
        <v>139</v>
      </c>
      <c r="T85" s="96" t="s">
        <v>263</v>
      </c>
      <c r="U85" s="94" t="s">
        <v>232</v>
      </c>
      <c r="V85" s="97"/>
      <c r="W85" s="91" t="s">
        <v>28</v>
      </c>
      <c r="X85" s="91" t="s">
        <v>331</v>
      </c>
    </row>
    <row r="86" spans="1:24" s="6" customFormat="1" ht="144" x14ac:dyDescent="0.25">
      <c r="A86" s="113">
        <v>78</v>
      </c>
      <c r="B86" s="86" t="s">
        <v>160</v>
      </c>
      <c r="C86" s="132" t="s">
        <v>260</v>
      </c>
      <c r="D86" s="132" t="s">
        <v>296</v>
      </c>
      <c r="E86" s="92">
        <v>3</v>
      </c>
      <c r="F86" s="92">
        <v>1</v>
      </c>
      <c r="G86" s="92"/>
      <c r="H86" s="92"/>
      <c r="I86" s="95">
        <v>188341</v>
      </c>
      <c r="J86" s="133" t="s">
        <v>288</v>
      </c>
      <c r="K86" s="94" t="s">
        <v>149</v>
      </c>
      <c r="L86" s="91" t="s">
        <v>30</v>
      </c>
      <c r="M86" s="91" t="s">
        <v>145</v>
      </c>
      <c r="N86" s="91" t="s">
        <v>146</v>
      </c>
      <c r="O86" s="91" t="s">
        <v>26</v>
      </c>
      <c r="P86" s="94"/>
      <c r="Q86" s="91" t="s">
        <v>262</v>
      </c>
      <c r="R86" s="98" t="s">
        <v>27</v>
      </c>
      <c r="S86" s="96" t="s">
        <v>37</v>
      </c>
      <c r="T86" s="96" t="s">
        <v>263</v>
      </c>
      <c r="U86" s="94" t="s">
        <v>232</v>
      </c>
      <c r="V86" s="97"/>
      <c r="W86" s="91" t="s">
        <v>28</v>
      </c>
      <c r="X86" s="91" t="s">
        <v>287</v>
      </c>
    </row>
    <row r="87" spans="1:24" s="6" customFormat="1" ht="180" x14ac:dyDescent="0.25">
      <c r="A87" s="113">
        <v>79</v>
      </c>
      <c r="B87" s="86" t="s">
        <v>160</v>
      </c>
      <c r="C87" s="132" t="s">
        <v>264</v>
      </c>
      <c r="D87" s="132" t="s">
        <v>54</v>
      </c>
      <c r="E87" s="92">
        <v>4</v>
      </c>
      <c r="F87" s="92">
        <v>3</v>
      </c>
      <c r="G87" s="92"/>
      <c r="H87" s="92"/>
      <c r="I87" s="95">
        <v>139801</v>
      </c>
      <c r="J87" s="133" t="s">
        <v>365</v>
      </c>
      <c r="K87" s="94" t="s">
        <v>149</v>
      </c>
      <c r="L87" s="91" t="s">
        <v>30</v>
      </c>
      <c r="M87" s="134" t="s">
        <v>176</v>
      </c>
      <c r="N87" s="91" t="s">
        <v>177</v>
      </c>
      <c r="O87" s="91" t="s">
        <v>26</v>
      </c>
      <c r="P87" s="94"/>
      <c r="Q87" s="91" t="s">
        <v>262</v>
      </c>
      <c r="R87" s="98" t="s">
        <v>27</v>
      </c>
      <c r="S87" s="96" t="s">
        <v>139</v>
      </c>
      <c r="T87" s="96" t="s">
        <v>263</v>
      </c>
      <c r="U87" s="94" t="s">
        <v>232</v>
      </c>
      <c r="V87" s="97"/>
      <c r="W87" s="91" t="s">
        <v>28</v>
      </c>
      <c r="X87" s="91" t="s">
        <v>346</v>
      </c>
    </row>
    <row r="88" spans="1:24" s="6" customFormat="1" ht="132.4" customHeight="1" x14ac:dyDescent="0.25">
      <c r="A88" s="113">
        <v>80</v>
      </c>
      <c r="B88" s="86" t="s">
        <v>160</v>
      </c>
      <c r="C88" s="132" t="s">
        <v>264</v>
      </c>
      <c r="D88" s="132" t="s">
        <v>54</v>
      </c>
      <c r="E88" s="92">
        <v>4</v>
      </c>
      <c r="F88" s="92">
        <v>1</v>
      </c>
      <c r="G88" s="92"/>
      <c r="H88" s="92"/>
      <c r="I88" s="95">
        <v>212500</v>
      </c>
      <c r="J88" s="133" t="s">
        <v>366</v>
      </c>
      <c r="K88" s="94" t="s">
        <v>149</v>
      </c>
      <c r="L88" s="91" t="s">
        <v>30</v>
      </c>
      <c r="M88" s="91" t="s">
        <v>145</v>
      </c>
      <c r="N88" s="91" t="s">
        <v>146</v>
      </c>
      <c r="O88" s="91" t="s">
        <v>26</v>
      </c>
      <c r="P88" s="94"/>
      <c r="Q88" s="91" t="s">
        <v>262</v>
      </c>
      <c r="R88" s="98" t="s">
        <v>27</v>
      </c>
      <c r="S88" s="96" t="s">
        <v>37</v>
      </c>
      <c r="T88" s="96" t="s">
        <v>263</v>
      </c>
      <c r="U88" s="94" t="s">
        <v>232</v>
      </c>
      <c r="V88" s="97"/>
      <c r="W88" s="91" t="s">
        <v>28</v>
      </c>
      <c r="X88" s="91" t="s">
        <v>287</v>
      </c>
    </row>
    <row r="89" spans="1:24" s="6" customFormat="1" ht="162" x14ac:dyDescent="0.25">
      <c r="A89" s="113">
        <v>81</v>
      </c>
      <c r="B89" s="86" t="s">
        <v>160</v>
      </c>
      <c r="C89" s="132" t="s">
        <v>260</v>
      </c>
      <c r="D89" s="132" t="s">
        <v>54</v>
      </c>
      <c r="E89" s="92">
        <v>4</v>
      </c>
      <c r="F89" s="92">
        <v>2</v>
      </c>
      <c r="G89" s="92"/>
      <c r="H89" s="92"/>
      <c r="I89" s="95">
        <v>139801</v>
      </c>
      <c r="J89" s="133" t="s">
        <v>265</v>
      </c>
      <c r="K89" s="94" t="s">
        <v>149</v>
      </c>
      <c r="L89" s="91" t="s">
        <v>30</v>
      </c>
      <c r="M89" s="135">
        <v>0.33333333333333331</v>
      </c>
      <c r="N89" s="135">
        <v>0.65416666666666667</v>
      </c>
      <c r="O89" s="91" t="s">
        <v>26</v>
      </c>
      <c r="P89" s="94"/>
      <c r="Q89" s="91" t="s">
        <v>262</v>
      </c>
      <c r="R89" s="98" t="s">
        <v>27</v>
      </c>
      <c r="S89" s="96" t="s">
        <v>139</v>
      </c>
      <c r="T89" s="96" t="s">
        <v>263</v>
      </c>
      <c r="U89" s="94" t="s">
        <v>232</v>
      </c>
      <c r="V89" s="97"/>
      <c r="W89" s="91" t="s">
        <v>28</v>
      </c>
      <c r="X89" s="91" t="s">
        <v>346</v>
      </c>
    </row>
    <row r="90" spans="1:24" s="6" customFormat="1" ht="144" x14ac:dyDescent="0.25">
      <c r="A90" s="113">
        <v>82</v>
      </c>
      <c r="B90" s="86" t="s">
        <v>160</v>
      </c>
      <c r="C90" s="132" t="s">
        <v>260</v>
      </c>
      <c r="D90" s="132" t="s">
        <v>54</v>
      </c>
      <c r="E90" s="92">
        <v>4</v>
      </c>
      <c r="F90" s="92">
        <v>1</v>
      </c>
      <c r="G90" s="92"/>
      <c r="H90" s="92"/>
      <c r="I90" s="95">
        <v>212500</v>
      </c>
      <c r="J90" s="133" t="s">
        <v>288</v>
      </c>
      <c r="K90" s="94" t="s">
        <v>149</v>
      </c>
      <c r="L90" s="91" t="s">
        <v>30</v>
      </c>
      <c r="M90" s="135" t="s">
        <v>145</v>
      </c>
      <c r="N90" s="135" t="s">
        <v>146</v>
      </c>
      <c r="O90" s="91" t="s">
        <v>26</v>
      </c>
      <c r="P90" s="94"/>
      <c r="Q90" s="91" t="s">
        <v>262</v>
      </c>
      <c r="R90" s="98" t="s">
        <v>27</v>
      </c>
      <c r="S90" s="96" t="s">
        <v>37</v>
      </c>
      <c r="T90" s="96" t="s">
        <v>263</v>
      </c>
      <c r="U90" s="94" t="s">
        <v>232</v>
      </c>
      <c r="V90" s="97"/>
      <c r="W90" s="91" t="s">
        <v>28</v>
      </c>
      <c r="X90" s="91" t="s">
        <v>287</v>
      </c>
    </row>
    <row r="91" spans="1:24" s="6" customFormat="1" ht="234" x14ac:dyDescent="0.25">
      <c r="A91" s="113">
        <v>83</v>
      </c>
      <c r="B91" s="86" t="s">
        <v>160</v>
      </c>
      <c r="C91" s="132" t="s">
        <v>264</v>
      </c>
      <c r="D91" s="132" t="s">
        <v>295</v>
      </c>
      <c r="E91" s="92">
        <v>4</v>
      </c>
      <c r="F91" s="92">
        <v>3</v>
      </c>
      <c r="G91" s="92"/>
      <c r="H91" s="92"/>
      <c r="I91" s="95">
        <v>146800</v>
      </c>
      <c r="J91" s="133" t="s">
        <v>266</v>
      </c>
      <c r="K91" s="94" t="s">
        <v>149</v>
      </c>
      <c r="L91" s="91" t="s">
        <v>30</v>
      </c>
      <c r="M91" s="91" t="s">
        <v>162</v>
      </c>
      <c r="N91" s="91" t="s">
        <v>163</v>
      </c>
      <c r="O91" s="91" t="s">
        <v>26</v>
      </c>
      <c r="P91" s="94" t="s">
        <v>164</v>
      </c>
      <c r="Q91" s="91" t="s">
        <v>267</v>
      </c>
      <c r="R91" s="98" t="s">
        <v>41</v>
      </c>
      <c r="S91" s="96" t="s">
        <v>139</v>
      </c>
      <c r="T91" s="96" t="s">
        <v>263</v>
      </c>
      <c r="U91" s="94" t="s">
        <v>232</v>
      </c>
      <c r="V91" s="97"/>
      <c r="W91" s="91" t="s">
        <v>28</v>
      </c>
      <c r="X91" s="91"/>
    </row>
    <row r="92" spans="1:24" s="6" customFormat="1" ht="199.5" customHeight="1" x14ac:dyDescent="0.25">
      <c r="A92" s="113">
        <v>84</v>
      </c>
      <c r="B92" s="1" t="s">
        <v>160</v>
      </c>
      <c r="C92" s="81" t="s">
        <v>264</v>
      </c>
      <c r="D92" s="82" t="s">
        <v>294</v>
      </c>
      <c r="E92" s="9">
        <v>4</v>
      </c>
      <c r="F92" s="9">
        <v>1</v>
      </c>
      <c r="G92" s="9"/>
      <c r="H92" s="9"/>
      <c r="I92" s="56">
        <v>140762</v>
      </c>
      <c r="J92" s="76" t="s">
        <v>365</v>
      </c>
      <c r="K92" s="2" t="s">
        <v>149</v>
      </c>
      <c r="L92" s="3" t="s">
        <v>30</v>
      </c>
      <c r="M92" s="3" t="s">
        <v>162</v>
      </c>
      <c r="N92" s="3" t="s">
        <v>163</v>
      </c>
      <c r="O92" s="3" t="s">
        <v>26</v>
      </c>
      <c r="P92" s="2" t="s">
        <v>164</v>
      </c>
      <c r="Q92" s="3" t="s">
        <v>268</v>
      </c>
      <c r="R92" s="4" t="s">
        <v>27</v>
      </c>
      <c r="S92" s="10" t="s">
        <v>139</v>
      </c>
      <c r="T92" s="10" t="s">
        <v>263</v>
      </c>
      <c r="U92" s="2" t="s">
        <v>232</v>
      </c>
      <c r="V92" s="5"/>
      <c r="W92" s="3" t="s">
        <v>28</v>
      </c>
      <c r="X92" s="3"/>
    </row>
    <row r="93" spans="1:24" s="6" customFormat="1" x14ac:dyDescent="0.25">
      <c r="A93" s="178" t="s">
        <v>105</v>
      </c>
      <c r="B93" s="179"/>
      <c r="C93" s="179"/>
      <c r="D93" s="180"/>
      <c r="E93" s="32"/>
      <c r="F93" s="103">
        <f>SUM(F8:F92)</f>
        <v>124</v>
      </c>
      <c r="G93" s="33"/>
      <c r="H93" s="33"/>
      <c r="I93" s="34"/>
      <c r="J93" s="31"/>
      <c r="K93" s="30"/>
      <c r="L93" s="33"/>
      <c r="M93" s="33"/>
      <c r="N93" s="33"/>
      <c r="O93" s="33"/>
      <c r="P93" s="30"/>
      <c r="Q93" s="33"/>
      <c r="R93" s="35"/>
      <c r="S93" s="30"/>
      <c r="T93" s="30"/>
      <c r="U93" s="30"/>
      <c r="V93" s="36"/>
      <c r="W93" s="33"/>
      <c r="X93" s="33"/>
    </row>
    <row r="94" spans="1:24" s="22" customFormat="1" x14ac:dyDescent="0.25">
      <c r="A94" s="168" t="s">
        <v>106</v>
      </c>
      <c r="B94" s="169"/>
      <c r="C94" s="169"/>
      <c r="D94" s="169"/>
      <c r="E94" s="169"/>
      <c r="F94" s="169"/>
      <c r="G94" s="169"/>
      <c r="H94" s="169"/>
      <c r="I94" s="169"/>
      <c r="J94" s="169"/>
      <c r="K94" s="169"/>
      <c r="L94" s="169"/>
      <c r="M94" s="169"/>
      <c r="N94" s="169"/>
      <c r="O94" s="169"/>
      <c r="P94" s="169"/>
      <c r="Q94" s="169"/>
      <c r="R94" s="169"/>
      <c r="S94" s="169"/>
      <c r="T94" s="169"/>
      <c r="U94" s="169"/>
      <c r="V94" s="169"/>
      <c r="W94" s="169"/>
      <c r="X94" s="170"/>
    </row>
    <row r="95" spans="1:24" s="6" customFormat="1" ht="263.25" customHeight="1" x14ac:dyDescent="0.25">
      <c r="A95" s="80">
        <v>1</v>
      </c>
      <c r="B95" s="91" t="s">
        <v>134</v>
      </c>
      <c r="C95" s="87" t="s">
        <v>135</v>
      </c>
      <c r="D95" s="87" t="s">
        <v>302</v>
      </c>
      <c r="E95" s="95">
        <v>34000</v>
      </c>
      <c r="F95" s="92">
        <v>1</v>
      </c>
      <c r="G95" s="92"/>
      <c r="H95" s="92"/>
      <c r="I95" s="95">
        <f t="shared" ref="I95:I99" si="2">E95*1.4*2.6</f>
        <v>123760</v>
      </c>
      <c r="J95" s="93" t="s">
        <v>233</v>
      </c>
      <c r="K95" s="93" t="s">
        <v>234</v>
      </c>
      <c r="L95" s="94" t="s">
        <v>23</v>
      </c>
      <c r="M95" s="91" t="s">
        <v>24</v>
      </c>
      <c r="N95" s="91" t="s">
        <v>25</v>
      </c>
      <c r="O95" s="91" t="s">
        <v>26</v>
      </c>
      <c r="P95" s="91"/>
      <c r="Q95" s="91"/>
      <c r="R95" s="91" t="s">
        <v>27</v>
      </c>
      <c r="S95" s="96"/>
      <c r="T95" s="96"/>
      <c r="U95" s="94" t="s">
        <v>308</v>
      </c>
      <c r="V95" s="97">
        <v>45542</v>
      </c>
      <c r="W95" s="97" t="s">
        <v>28</v>
      </c>
      <c r="X95" s="136" t="s">
        <v>246</v>
      </c>
    </row>
    <row r="96" spans="1:24" s="6" customFormat="1" ht="180" customHeight="1" x14ac:dyDescent="0.25">
      <c r="A96" s="80">
        <v>2</v>
      </c>
      <c r="B96" s="3" t="s">
        <v>134</v>
      </c>
      <c r="C96" s="116" t="s">
        <v>323</v>
      </c>
      <c r="D96" s="8" t="s">
        <v>122</v>
      </c>
      <c r="E96" s="56">
        <v>53100</v>
      </c>
      <c r="F96" s="9">
        <v>1</v>
      </c>
      <c r="G96" s="9"/>
      <c r="H96" s="9"/>
      <c r="I96" s="56">
        <f t="shared" si="2"/>
        <v>193284</v>
      </c>
      <c r="J96" s="7" t="s">
        <v>393</v>
      </c>
      <c r="K96" s="55" t="s">
        <v>348</v>
      </c>
      <c r="L96" s="2" t="s">
        <v>23</v>
      </c>
      <c r="M96" s="3" t="s">
        <v>24</v>
      </c>
      <c r="N96" s="3" t="s">
        <v>25</v>
      </c>
      <c r="O96" s="3" t="s">
        <v>26</v>
      </c>
      <c r="P96" s="3"/>
      <c r="Q96" s="3"/>
      <c r="R96" s="3">
        <v>2</v>
      </c>
      <c r="S96" s="10"/>
      <c r="T96" s="10"/>
      <c r="U96" s="2" t="s">
        <v>308</v>
      </c>
      <c r="V96" s="5">
        <v>45528</v>
      </c>
      <c r="W96" s="5" t="s">
        <v>38</v>
      </c>
      <c r="X96" s="3" t="s">
        <v>246</v>
      </c>
    </row>
    <row r="97" spans="1:24" s="129" customFormat="1" ht="180" customHeight="1" x14ac:dyDescent="0.25">
      <c r="A97" s="80">
        <v>3</v>
      </c>
      <c r="B97" s="136" t="s">
        <v>134</v>
      </c>
      <c r="C97" s="137" t="s">
        <v>422</v>
      </c>
      <c r="D97" s="138" t="s">
        <v>122</v>
      </c>
      <c r="E97" s="139">
        <v>35800</v>
      </c>
      <c r="F97" s="128">
        <v>1</v>
      </c>
      <c r="G97" s="128"/>
      <c r="H97" s="128"/>
      <c r="I97" s="139">
        <f t="shared" si="2"/>
        <v>130312</v>
      </c>
      <c r="J97" s="140" t="s">
        <v>423</v>
      </c>
      <c r="K97" s="141" t="s">
        <v>424</v>
      </c>
      <c r="L97" s="142" t="s">
        <v>23</v>
      </c>
      <c r="M97" s="136" t="s">
        <v>24</v>
      </c>
      <c r="N97" s="136" t="s">
        <v>25</v>
      </c>
      <c r="O97" s="136" t="s">
        <v>26</v>
      </c>
      <c r="P97" s="136"/>
      <c r="Q97" s="136"/>
      <c r="R97" s="136">
        <v>2</v>
      </c>
      <c r="S97" s="143"/>
      <c r="T97" s="143" t="s">
        <v>425</v>
      </c>
      <c r="U97" s="142" t="s">
        <v>308</v>
      </c>
      <c r="V97" s="144">
        <v>45685</v>
      </c>
      <c r="W97" s="144" t="s">
        <v>38</v>
      </c>
      <c r="X97" s="136" t="s">
        <v>453</v>
      </c>
    </row>
    <row r="98" spans="1:24" s="129" customFormat="1" ht="180" customHeight="1" x14ac:dyDescent="0.25">
      <c r="A98" s="80">
        <v>4</v>
      </c>
      <c r="B98" s="136" t="s">
        <v>134</v>
      </c>
      <c r="C98" s="137" t="s">
        <v>432</v>
      </c>
      <c r="D98" s="138" t="s">
        <v>89</v>
      </c>
      <c r="E98" s="139">
        <v>43800</v>
      </c>
      <c r="F98" s="128">
        <v>1</v>
      </c>
      <c r="G98" s="128"/>
      <c r="H98" s="128"/>
      <c r="I98" s="139">
        <f t="shared" si="2"/>
        <v>159432</v>
      </c>
      <c r="J98" s="140" t="s">
        <v>426</v>
      </c>
      <c r="K98" s="141" t="s">
        <v>431</v>
      </c>
      <c r="L98" s="142" t="s">
        <v>23</v>
      </c>
      <c r="M98" s="136" t="s">
        <v>24</v>
      </c>
      <c r="N98" s="136" t="s">
        <v>25</v>
      </c>
      <c r="O98" s="136" t="s">
        <v>26</v>
      </c>
      <c r="P98" s="136"/>
      <c r="Q98" s="136"/>
      <c r="R98" s="136">
        <v>2</v>
      </c>
      <c r="S98" s="143"/>
      <c r="T98" s="143" t="s">
        <v>433</v>
      </c>
      <c r="U98" s="142" t="s">
        <v>308</v>
      </c>
      <c r="V98" s="144"/>
      <c r="W98" s="144"/>
      <c r="X98" s="136" t="s">
        <v>454</v>
      </c>
    </row>
    <row r="99" spans="1:24" s="129" customFormat="1" ht="306.75" customHeight="1" x14ac:dyDescent="0.25">
      <c r="A99" s="80">
        <v>5</v>
      </c>
      <c r="B99" s="136" t="s">
        <v>134</v>
      </c>
      <c r="C99" s="137" t="s">
        <v>428</v>
      </c>
      <c r="D99" s="138" t="s">
        <v>427</v>
      </c>
      <c r="E99" s="139">
        <v>43000</v>
      </c>
      <c r="F99" s="128">
        <v>1</v>
      </c>
      <c r="G99" s="128"/>
      <c r="H99" s="128"/>
      <c r="I99" s="139">
        <f t="shared" si="2"/>
        <v>156520</v>
      </c>
      <c r="J99" s="140" t="s">
        <v>429</v>
      </c>
      <c r="K99" s="141" t="s">
        <v>430</v>
      </c>
      <c r="L99" s="136" t="s">
        <v>23</v>
      </c>
      <c r="M99" s="136" t="s">
        <v>24</v>
      </c>
      <c r="N99" s="136" t="s">
        <v>25</v>
      </c>
      <c r="O99" s="136" t="s">
        <v>26</v>
      </c>
      <c r="P99" s="136"/>
      <c r="Q99" s="136"/>
      <c r="R99" s="136">
        <v>2</v>
      </c>
      <c r="S99" s="143"/>
      <c r="T99" s="143" t="s">
        <v>434</v>
      </c>
      <c r="U99" s="142" t="s">
        <v>308</v>
      </c>
      <c r="V99" s="144"/>
      <c r="W99" s="144" t="s">
        <v>455</v>
      </c>
      <c r="X99" s="136" t="s">
        <v>456</v>
      </c>
    </row>
    <row r="100" spans="1:24" s="129" customFormat="1" ht="306.75" customHeight="1" x14ac:dyDescent="0.25">
      <c r="A100" s="80">
        <v>6</v>
      </c>
      <c r="B100" s="145" t="s">
        <v>134</v>
      </c>
      <c r="C100" s="138" t="s">
        <v>368</v>
      </c>
      <c r="D100" s="146" t="s">
        <v>367</v>
      </c>
      <c r="E100" s="147">
        <v>20900</v>
      </c>
      <c r="F100" s="128">
        <v>1</v>
      </c>
      <c r="G100" s="128"/>
      <c r="H100" s="148"/>
      <c r="I100" s="139">
        <f>E100*1.4*2.6</f>
        <v>76076</v>
      </c>
      <c r="J100" s="140" t="s">
        <v>414</v>
      </c>
      <c r="K100" s="142" t="s">
        <v>217</v>
      </c>
      <c r="L100" s="136" t="s">
        <v>23</v>
      </c>
      <c r="M100" s="136" t="s">
        <v>24</v>
      </c>
      <c r="N100" s="136" t="s">
        <v>25</v>
      </c>
      <c r="O100" s="136" t="s">
        <v>26</v>
      </c>
      <c r="P100" s="142"/>
      <c r="Q100" s="136"/>
      <c r="R100" s="149" t="s">
        <v>31</v>
      </c>
      <c r="S100" s="143" t="s">
        <v>139</v>
      </c>
      <c r="T100" s="143" t="s">
        <v>370</v>
      </c>
      <c r="U100" s="142" t="s">
        <v>308</v>
      </c>
      <c r="V100" s="144">
        <v>45626</v>
      </c>
      <c r="W100" s="136" t="s">
        <v>28</v>
      </c>
      <c r="X100" s="136"/>
    </row>
    <row r="101" spans="1:24" s="6" customFormat="1" ht="129.75" customHeight="1" x14ac:dyDescent="0.25">
      <c r="A101" s="80">
        <v>7</v>
      </c>
      <c r="B101" s="3" t="s">
        <v>32</v>
      </c>
      <c r="C101" s="8" t="s">
        <v>336</v>
      </c>
      <c r="D101" s="21" t="s">
        <v>337</v>
      </c>
      <c r="E101" s="53">
        <v>49500</v>
      </c>
      <c r="F101" s="9">
        <v>1</v>
      </c>
      <c r="G101" s="9"/>
      <c r="H101" s="54"/>
      <c r="I101" s="56">
        <v>216555</v>
      </c>
      <c r="J101" s="7" t="s">
        <v>394</v>
      </c>
      <c r="K101" s="7" t="s">
        <v>269</v>
      </c>
      <c r="L101" s="3" t="s">
        <v>23</v>
      </c>
      <c r="M101" s="3" t="s">
        <v>24</v>
      </c>
      <c r="N101" s="3" t="s">
        <v>25</v>
      </c>
      <c r="O101" s="3" t="s">
        <v>26</v>
      </c>
      <c r="P101" s="2"/>
      <c r="Q101" s="3"/>
      <c r="R101" s="4"/>
      <c r="S101" s="10" t="s">
        <v>37</v>
      </c>
      <c r="T101" s="10" t="s">
        <v>338</v>
      </c>
      <c r="U101" s="2" t="s">
        <v>278</v>
      </c>
      <c r="V101" s="5">
        <v>45597</v>
      </c>
      <c r="W101" s="3" t="s">
        <v>28</v>
      </c>
      <c r="X101" s="77"/>
    </row>
    <row r="102" spans="1:24" s="6" customFormat="1" ht="181.15" customHeight="1" x14ac:dyDescent="0.25">
      <c r="A102" s="80">
        <v>8</v>
      </c>
      <c r="B102" s="3" t="s">
        <v>32</v>
      </c>
      <c r="C102" s="8" t="s">
        <v>336</v>
      </c>
      <c r="D102" s="21" t="s">
        <v>339</v>
      </c>
      <c r="E102" s="53">
        <v>22500</v>
      </c>
      <c r="F102" s="9">
        <v>1</v>
      </c>
      <c r="G102" s="9"/>
      <c r="H102" s="54"/>
      <c r="I102" s="56">
        <v>91000</v>
      </c>
      <c r="J102" s="7" t="s">
        <v>395</v>
      </c>
      <c r="K102" s="7" t="s">
        <v>269</v>
      </c>
      <c r="L102" s="3" t="s">
        <v>23</v>
      </c>
      <c r="M102" s="3" t="s">
        <v>24</v>
      </c>
      <c r="N102" s="3" t="s">
        <v>25</v>
      </c>
      <c r="O102" s="3" t="s">
        <v>26</v>
      </c>
      <c r="P102" s="2"/>
      <c r="Q102" s="3"/>
      <c r="R102" s="4"/>
      <c r="S102" s="10" t="s">
        <v>37</v>
      </c>
      <c r="T102" s="10" t="s">
        <v>338</v>
      </c>
      <c r="U102" s="2" t="s">
        <v>278</v>
      </c>
      <c r="V102" s="5">
        <v>45597</v>
      </c>
      <c r="W102" s="3" t="s">
        <v>28</v>
      </c>
      <c r="X102" s="77"/>
    </row>
    <row r="103" spans="1:24" s="6" customFormat="1" ht="184.5" customHeight="1" x14ac:dyDescent="0.25">
      <c r="A103" s="80">
        <v>9</v>
      </c>
      <c r="B103" s="3" t="s">
        <v>32</v>
      </c>
      <c r="C103" s="8" t="s">
        <v>342</v>
      </c>
      <c r="D103" s="21" t="s">
        <v>343</v>
      </c>
      <c r="E103" s="53">
        <v>52000</v>
      </c>
      <c r="F103" s="9">
        <v>1</v>
      </c>
      <c r="G103" s="9"/>
      <c r="H103" s="54"/>
      <c r="I103" s="56">
        <v>241800</v>
      </c>
      <c r="J103" s="7" t="s">
        <v>396</v>
      </c>
      <c r="K103" s="7" t="s">
        <v>269</v>
      </c>
      <c r="L103" s="3" t="s">
        <v>23</v>
      </c>
      <c r="M103" s="3" t="s">
        <v>24</v>
      </c>
      <c r="N103" s="3" t="s">
        <v>25</v>
      </c>
      <c r="O103" s="3" t="s">
        <v>26</v>
      </c>
      <c r="P103" s="2"/>
      <c r="Q103" s="3"/>
      <c r="R103" s="4"/>
      <c r="S103" s="10" t="s">
        <v>37</v>
      </c>
      <c r="T103" s="10" t="s">
        <v>338</v>
      </c>
      <c r="U103" s="2" t="s">
        <v>278</v>
      </c>
      <c r="V103" s="5">
        <v>45597</v>
      </c>
      <c r="W103" s="3" t="s">
        <v>28</v>
      </c>
      <c r="X103" s="77"/>
    </row>
    <row r="104" spans="1:24" s="6" customFormat="1" ht="216" x14ac:dyDescent="0.25">
      <c r="A104" s="80">
        <v>10</v>
      </c>
      <c r="B104" s="3" t="s">
        <v>32</v>
      </c>
      <c r="C104" s="8" t="s">
        <v>213</v>
      </c>
      <c r="D104" s="8" t="s">
        <v>117</v>
      </c>
      <c r="E104" s="9">
        <v>32500</v>
      </c>
      <c r="F104" s="9">
        <v>1</v>
      </c>
      <c r="G104" s="9"/>
      <c r="H104" s="9"/>
      <c r="I104" s="56">
        <f>(32500*1.25*2.6*1.4)</f>
        <v>147875</v>
      </c>
      <c r="J104" s="7" t="s">
        <v>322</v>
      </c>
      <c r="K104" s="7" t="s">
        <v>286</v>
      </c>
      <c r="L104" s="3" t="s">
        <v>23</v>
      </c>
      <c r="M104" s="3" t="s">
        <v>24</v>
      </c>
      <c r="N104" s="3" t="s">
        <v>25</v>
      </c>
      <c r="O104" s="3" t="s">
        <v>26</v>
      </c>
      <c r="P104" s="3"/>
      <c r="Q104" s="3" t="s">
        <v>284</v>
      </c>
      <c r="R104" s="3">
        <v>2</v>
      </c>
      <c r="S104" s="10" t="s">
        <v>37</v>
      </c>
      <c r="T104" s="10" t="s">
        <v>285</v>
      </c>
      <c r="U104" s="2" t="s">
        <v>278</v>
      </c>
      <c r="V104" s="5">
        <v>45551</v>
      </c>
      <c r="W104" s="3" t="s">
        <v>28</v>
      </c>
      <c r="X104" s="77"/>
    </row>
    <row r="105" spans="1:24" s="6" customFormat="1" ht="216" x14ac:dyDescent="0.25">
      <c r="A105" s="80">
        <v>11</v>
      </c>
      <c r="B105" s="3" t="s">
        <v>32</v>
      </c>
      <c r="C105" s="8" t="s">
        <v>115</v>
      </c>
      <c r="D105" s="8" t="s">
        <v>373</v>
      </c>
      <c r="E105" s="9">
        <v>36000</v>
      </c>
      <c r="F105" s="9">
        <v>1</v>
      </c>
      <c r="G105" s="9"/>
      <c r="H105" s="9"/>
      <c r="I105" s="56">
        <f>(36000*1.25*2.6*1.4*1.04)</f>
        <v>170352</v>
      </c>
      <c r="J105" s="7" t="s">
        <v>322</v>
      </c>
      <c r="K105" s="7" t="s">
        <v>286</v>
      </c>
      <c r="L105" s="3" t="s">
        <v>23</v>
      </c>
      <c r="M105" s="3" t="s">
        <v>24</v>
      </c>
      <c r="N105" s="3" t="s">
        <v>25</v>
      </c>
      <c r="O105" s="3" t="s">
        <v>26</v>
      </c>
      <c r="P105" s="3"/>
      <c r="Q105" s="3" t="s">
        <v>86</v>
      </c>
      <c r="R105" s="3" t="s">
        <v>27</v>
      </c>
      <c r="S105" s="10" t="s">
        <v>37</v>
      </c>
      <c r="T105" s="10" t="s">
        <v>133</v>
      </c>
      <c r="U105" s="2" t="s">
        <v>278</v>
      </c>
      <c r="V105" s="5">
        <v>45647</v>
      </c>
      <c r="W105" s="3" t="s">
        <v>28</v>
      </c>
      <c r="X105" s="77"/>
    </row>
    <row r="106" spans="1:24" s="6" customFormat="1" ht="409.5" x14ac:dyDescent="0.25">
      <c r="A106" s="80">
        <v>12</v>
      </c>
      <c r="B106" s="3" t="s">
        <v>32</v>
      </c>
      <c r="C106" s="8" t="s">
        <v>115</v>
      </c>
      <c r="D106" s="8" t="s">
        <v>113</v>
      </c>
      <c r="E106" s="9">
        <v>29200</v>
      </c>
      <c r="F106" s="9">
        <v>1</v>
      </c>
      <c r="G106" s="9"/>
      <c r="H106" s="9"/>
      <c r="I106" s="56">
        <f>(29200*1.25*2.6*1.4*1.04)</f>
        <v>138174.39999999999</v>
      </c>
      <c r="J106" s="85" t="s">
        <v>397</v>
      </c>
      <c r="K106" s="7" t="s">
        <v>118</v>
      </c>
      <c r="L106" s="2" t="s">
        <v>30</v>
      </c>
      <c r="M106" s="3" t="s">
        <v>35</v>
      </c>
      <c r="N106" s="3" t="s">
        <v>36</v>
      </c>
      <c r="O106" s="3" t="s">
        <v>47</v>
      </c>
      <c r="P106" s="3"/>
      <c r="Q106" s="3" t="s">
        <v>116</v>
      </c>
      <c r="R106" s="3">
        <v>2</v>
      </c>
      <c r="S106" s="10" t="s">
        <v>37</v>
      </c>
      <c r="T106" s="10" t="s">
        <v>133</v>
      </c>
      <c r="U106" s="2" t="s">
        <v>278</v>
      </c>
      <c r="V106" s="5">
        <v>45261</v>
      </c>
      <c r="W106" s="3" t="s">
        <v>28</v>
      </c>
      <c r="X106" s="77"/>
    </row>
    <row r="107" spans="1:24" ht="162.75" customHeight="1" x14ac:dyDescent="0.25">
      <c r="A107" s="80">
        <v>13</v>
      </c>
      <c r="B107" s="3" t="s">
        <v>32</v>
      </c>
      <c r="C107" s="8" t="s">
        <v>49</v>
      </c>
      <c r="D107" s="8" t="s">
        <v>93</v>
      </c>
      <c r="E107" s="9">
        <v>28850</v>
      </c>
      <c r="F107" s="9">
        <v>1</v>
      </c>
      <c r="G107" s="9"/>
      <c r="H107" s="9"/>
      <c r="I107" s="56">
        <f>(28850*1.25*2.6*1.4)</f>
        <v>131267.5</v>
      </c>
      <c r="J107" s="7" t="s">
        <v>94</v>
      </c>
      <c r="K107" s="7" t="s">
        <v>120</v>
      </c>
      <c r="L107" s="2" t="s">
        <v>23</v>
      </c>
      <c r="M107" s="3" t="s">
        <v>24</v>
      </c>
      <c r="N107" s="3" t="s">
        <v>25</v>
      </c>
      <c r="O107" s="3" t="s">
        <v>26</v>
      </c>
      <c r="P107" s="3"/>
      <c r="Q107" s="3" t="s">
        <v>95</v>
      </c>
      <c r="R107" s="3">
        <v>2</v>
      </c>
      <c r="S107" s="10" t="s">
        <v>37</v>
      </c>
      <c r="T107" s="10" t="s">
        <v>132</v>
      </c>
      <c r="U107" s="2" t="s">
        <v>278</v>
      </c>
      <c r="V107" s="5">
        <v>45005</v>
      </c>
      <c r="W107" s="3" t="s">
        <v>28</v>
      </c>
      <c r="X107" s="77"/>
    </row>
    <row r="108" spans="1:24" ht="409.5" x14ac:dyDescent="0.25">
      <c r="A108" s="80">
        <v>14</v>
      </c>
      <c r="B108" s="3" t="s">
        <v>32</v>
      </c>
      <c r="C108" s="8" t="s">
        <v>119</v>
      </c>
      <c r="D108" s="8" t="s">
        <v>216</v>
      </c>
      <c r="E108" s="9">
        <v>35000</v>
      </c>
      <c r="F108" s="9">
        <v>1</v>
      </c>
      <c r="G108" s="9"/>
      <c r="H108" s="9"/>
      <c r="I108" s="56">
        <f>(35000*1.25*2.6*1.4)</f>
        <v>159250</v>
      </c>
      <c r="J108" s="7" t="s">
        <v>235</v>
      </c>
      <c r="K108" s="7" t="s">
        <v>120</v>
      </c>
      <c r="L108" s="2" t="s">
        <v>23</v>
      </c>
      <c r="M108" s="3" t="s">
        <v>24</v>
      </c>
      <c r="N108" s="3" t="s">
        <v>25</v>
      </c>
      <c r="O108" s="3" t="s">
        <v>26</v>
      </c>
      <c r="P108" s="3"/>
      <c r="Q108" s="3"/>
      <c r="R108" s="3">
        <v>2</v>
      </c>
      <c r="S108" s="10" t="s">
        <v>37</v>
      </c>
      <c r="T108" s="10" t="s">
        <v>132</v>
      </c>
      <c r="U108" s="2" t="s">
        <v>278</v>
      </c>
      <c r="V108" s="5">
        <v>45200</v>
      </c>
      <c r="W108" s="3" t="s">
        <v>28</v>
      </c>
      <c r="X108" s="77"/>
    </row>
    <row r="109" spans="1:24" ht="216" x14ac:dyDescent="0.25">
      <c r="A109" s="80">
        <v>15</v>
      </c>
      <c r="B109" s="3" t="s">
        <v>32</v>
      </c>
      <c r="C109" s="8" t="s">
        <v>88</v>
      </c>
      <c r="D109" s="8" t="s">
        <v>89</v>
      </c>
      <c r="E109" s="9">
        <v>54900</v>
      </c>
      <c r="F109" s="9">
        <v>1</v>
      </c>
      <c r="G109" s="9"/>
      <c r="H109" s="9"/>
      <c r="I109" s="56">
        <f>(54900*2.6*1.4)</f>
        <v>199836</v>
      </c>
      <c r="J109" s="7" t="s">
        <v>90</v>
      </c>
      <c r="K109" s="7" t="s">
        <v>91</v>
      </c>
      <c r="L109" s="2" t="s">
        <v>23</v>
      </c>
      <c r="M109" s="3" t="s">
        <v>24</v>
      </c>
      <c r="N109" s="3" t="s">
        <v>25</v>
      </c>
      <c r="O109" s="3" t="s">
        <v>47</v>
      </c>
      <c r="P109" s="3"/>
      <c r="Q109" s="3" t="s">
        <v>92</v>
      </c>
      <c r="R109" s="3" t="s">
        <v>31</v>
      </c>
      <c r="S109" s="10" t="s">
        <v>37</v>
      </c>
      <c r="T109" s="10" t="s">
        <v>126</v>
      </c>
      <c r="U109" s="2" t="s">
        <v>278</v>
      </c>
      <c r="V109" s="5">
        <v>44838</v>
      </c>
      <c r="W109" s="136" t="s">
        <v>38</v>
      </c>
      <c r="X109" s="136" t="s">
        <v>436</v>
      </c>
    </row>
    <row r="110" spans="1:24" s="6" customFormat="1" ht="137.1" customHeight="1" x14ac:dyDescent="0.25">
      <c r="A110" s="80">
        <v>16</v>
      </c>
      <c r="B110" s="91" t="s">
        <v>72</v>
      </c>
      <c r="C110" s="87" t="s">
        <v>250</v>
      </c>
      <c r="D110" s="87" t="s">
        <v>274</v>
      </c>
      <c r="E110" s="92">
        <v>31200</v>
      </c>
      <c r="F110" s="92">
        <v>1</v>
      </c>
      <c r="G110" s="92"/>
      <c r="H110" s="92"/>
      <c r="I110" s="92">
        <v>114747</v>
      </c>
      <c r="J110" s="93" t="s">
        <v>275</v>
      </c>
      <c r="K110" s="93" t="s">
        <v>98</v>
      </c>
      <c r="L110" s="94" t="s">
        <v>23</v>
      </c>
      <c r="M110" s="91" t="s">
        <v>24</v>
      </c>
      <c r="N110" s="91" t="s">
        <v>25</v>
      </c>
      <c r="O110" s="91" t="s">
        <v>26</v>
      </c>
      <c r="P110" s="91"/>
      <c r="Q110" s="91" t="s">
        <v>307</v>
      </c>
      <c r="R110" s="91">
        <v>2</v>
      </c>
      <c r="S110" s="96" t="s">
        <v>37</v>
      </c>
      <c r="T110" s="96" t="s">
        <v>251</v>
      </c>
      <c r="U110" s="94" t="s">
        <v>279</v>
      </c>
      <c r="V110" s="97">
        <v>45538</v>
      </c>
      <c r="W110" s="97" t="s">
        <v>28</v>
      </c>
      <c r="X110" s="91" t="s">
        <v>381</v>
      </c>
    </row>
    <row r="111" spans="1:24" s="6" customFormat="1" ht="226.35" customHeight="1" x14ac:dyDescent="0.25">
      <c r="A111" s="80">
        <v>17</v>
      </c>
      <c r="B111" s="3" t="s">
        <v>72</v>
      </c>
      <c r="C111" s="8" t="s">
        <v>289</v>
      </c>
      <c r="D111" s="8" t="s">
        <v>383</v>
      </c>
      <c r="E111" s="9">
        <v>47800</v>
      </c>
      <c r="F111" s="9">
        <v>1</v>
      </c>
      <c r="G111" s="9"/>
      <c r="H111" s="9"/>
      <c r="I111" s="9">
        <v>180952</v>
      </c>
      <c r="J111" s="7" t="s">
        <v>398</v>
      </c>
      <c r="K111" s="7" t="s">
        <v>347</v>
      </c>
      <c r="L111" s="2" t="s">
        <v>23</v>
      </c>
      <c r="M111" s="3" t="s">
        <v>24</v>
      </c>
      <c r="N111" s="3" t="s">
        <v>25</v>
      </c>
      <c r="O111" s="3" t="s">
        <v>26</v>
      </c>
      <c r="P111" s="3"/>
      <c r="Q111" s="3" t="s">
        <v>39</v>
      </c>
      <c r="R111" s="3" t="s">
        <v>27</v>
      </c>
      <c r="S111" s="10" t="s">
        <v>37</v>
      </c>
      <c r="T111" s="10" t="s">
        <v>384</v>
      </c>
      <c r="U111" s="2" t="s">
        <v>279</v>
      </c>
      <c r="V111" s="112">
        <v>45642</v>
      </c>
      <c r="W111" s="144" t="s">
        <v>38</v>
      </c>
      <c r="X111" s="136" t="s">
        <v>438</v>
      </c>
    </row>
    <row r="112" spans="1:24" s="6" customFormat="1" ht="149.65" customHeight="1" x14ac:dyDescent="0.25">
      <c r="A112" s="80">
        <v>18</v>
      </c>
      <c r="B112" s="3" t="s">
        <v>72</v>
      </c>
      <c r="C112" s="8" t="s">
        <v>289</v>
      </c>
      <c r="D112" s="8" t="s">
        <v>373</v>
      </c>
      <c r="E112" s="21">
        <v>32300</v>
      </c>
      <c r="F112" s="9">
        <v>1</v>
      </c>
      <c r="G112" s="9"/>
      <c r="H112" s="9"/>
      <c r="I112" s="56">
        <v>164800</v>
      </c>
      <c r="J112" s="7" t="s">
        <v>405</v>
      </c>
      <c r="K112" s="7" t="s">
        <v>374</v>
      </c>
      <c r="L112" s="2" t="s">
        <v>30</v>
      </c>
      <c r="M112" s="3" t="s">
        <v>35</v>
      </c>
      <c r="N112" s="3" t="s">
        <v>36</v>
      </c>
      <c r="O112" s="3" t="s">
        <v>26</v>
      </c>
      <c r="P112" s="3"/>
      <c r="Q112" s="3" t="s">
        <v>375</v>
      </c>
      <c r="R112" s="3" t="s">
        <v>27</v>
      </c>
      <c r="S112" s="10" t="s">
        <v>37</v>
      </c>
      <c r="T112" s="10" t="s">
        <v>384</v>
      </c>
      <c r="U112" s="2" t="s">
        <v>279</v>
      </c>
      <c r="V112" s="112">
        <v>46352</v>
      </c>
      <c r="W112" s="144" t="s">
        <v>38</v>
      </c>
      <c r="X112" s="136" t="s">
        <v>438</v>
      </c>
    </row>
    <row r="113" spans="1:24" ht="126" x14ac:dyDescent="0.25">
      <c r="A113" s="80">
        <v>19</v>
      </c>
      <c r="B113" s="3" t="s">
        <v>72</v>
      </c>
      <c r="C113" s="8" t="s">
        <v>96</v>
      </c>
      <c r="D113" s="8" t="s">
        <v>93</v>
      </c>
      <c r="E113" s="9">
        <v>28850</v>
      </c>
      <c r="F113" s="9">
        <v>1</v>
      </c>
      <c r="G113" s="9"/>
      <c r="H113" s="9"/>
      <c r="I113" s="56">
        <v>155000</v>
      </c>
      <c r="J113" s="7" t="s">
        <v>97</v>
      </c>
      <c r="K113" s="7" t="s">
        <v>98</v>
      </c>
      <c r="L113" s="2" t="s">
        <v>23</v>
      </c>
      <c r="M113" s="3" t="s">
        <v>24</v>
      </c>
      <c r="N113" s="3" t="s">
        <v>25</v>
      </c>
      <c r="O113" s="3" t="s">
        <v>47</v>
      </c>
      <c r="P113" s="3"/>
      <c r="Q113" s="3" t="s">
        <v>99</v>
      </c>
      <c r="R113" s="3" t="s">
        <v>27</v>
      </c>
      <c r="S113" s="10" t="s">
        <v>37</v>
      </c>
      <c r="T113" s="10" t="s">
        <v>131</v>
      </c>
      <c r="U113" s="2" t="s">
        <v>279</v>
      </c>
      <c r="V113" s="5">
        <v>44838</v>
      </c>
      <c r="W113" s="5" t="s">
        <v>28</v>
      </c>
      <c r="X113" s="3" t="s">
        <v>293</v>
      </c>
    </row>
    <row r="114" spans="1:24" ht="108" x14ac:dyDescent="0.25">
      <c r="A114" s="80">
        <v>20</v>
      </c>
      <c r="B114" s="3" t="s">
        <v>72</v>
      </c>
      <c r="C114" s="8" t="s">
        <v>96</v>
      </c>
      <c r="D114" s="8" t="s">
        <v>113</v>
      </c>
      <c r="E114" s="9">
        <v>28100</v>
      </c>
      <c r="F114" s="9">
        <v>1</v>
      </c>
      <c r="G114" s="9"/>
      <c r="H114" s="9"/>
      <c r="I114" s="56">
        <v>137696</v>
      </c>
      <c r="J114" s="7" t="s">
        <v>402</v>
      </c>
      <c r="K114" s="7" t="s">
        <v>403</v>
      </c>
      <c r="L114" s="2" t="s">
        <v>23</v>
      </c>
      <c r="M114" s="3" t="s">
        <v>24</v>
      </c>
      <c r="N114" s="3" t="s">
        <v>25</v>
      </c>
      <c r="O114" s="3" t="s">
        <v>26</v>
      </c>
      <c r="P114" s="3" t="s">
        <v>42</v>
      </c>
      <c r="Q114" s="3" t="s">
        <v>404</v>
      </c>
      <c r="R114" s="3" t="s">
        <v>27</v>
      </c>
      <c r="S114" s="10" t="s">
        <v>37</v>
      </c>
      <c r="T114" s="10" t="s">
        <v>131</v>
      </c>
      <c r="U114" s="2" t="s">
        <v>400</v>
      </c>
      <c r="V114" s="5">
        <v>45655</v>
      </c>
      <c r="W114" s="144" t="s">
        <v>38</v>
      </c>
      <c r="X114" s="136" t="s">
        <v>437</v>
      </c>
    </row>
    <row r="115" spans="1:24" s="12" customFormat="1" x14ac:dyDescent="0.25">
      <c r="A115" s="171" t="s">
        <v>107</v>
      </c>
      <c r="B115" s="172"/>
      <c r="C115" s="172"/>
      <c r="D115" s="172"/>
      <c r="E115" s="173"/>
      <c r="F115" s="37">
        <f>SUM(F95:F113)</f>
        <v>19</v>
      </c>
      <c r="G115" s="37"/>
      <c r="H115" s="37"/>
      <c r="I115" s="37"/>
      <c r="J115" s="38"/>
      <c r="K115" s="39"/>
      <c r="L115" s="37"/>
      <c r="M115" s="37"/>
      <c r="N115" s="37"/>
      <c r="O115" s="37"/>
      <c r="P115" s="39"/>
      <c r="Q115" s="40"/>
      <c r="R115" s="41"/>
      <c r="S115" s="42"/>
      <c r="T115" s="42"/>
      <c r="U115" s="43"/>
      <c r="V115" s="43"/>
      <c r="W115" s="43"/>
      <c r="X115" s="43"/>
    </row>
    <row r="116" spans="1:24" x14ac:dyDescent="0.25">
      <c r="A116" s="174" t="s">
        <v>108</v>
      </c>
      <c r="B116" s="175"/>
      <c r="C116" s="175"/>
      <c r="D116" s="175"/>
      <c r="E116" s="176"/>
      <c r="F116" s="104">
        <f>SUM(F115+F93)</f>
        <v>143</v>
      </c>
      <c r="G116" s="44"/>
      <c r="H116" s="44"/>
      <c r="I116" s="44"/>
      <c r="J116" s="45"/>
      <c r="K116" s="45"/>
      <c r="L116" s="44"/>
      <c r="M116" s="44"/>
      <c r="N116" s="44"/>
      <c r="O116" s="44"/>
      <c r="P116" s="46"/>
      <c r="Q116" s="47"/>
      <c r="R116" s="48"/>
      <c r="S116" s="49"/>
      <c r="T116" s="49"/>
      <c r="U116" s="46"/>
      <c r="V116" s="46"/>
      <c r="W116" s="46"/>
      <c r="X116" s="46"/>
    </row>
    <row r="117" spans="1:24" x14ac:dyDescent="0.25">
      <c r="D117" s="23"/>
      <c r="F117" s="29"/>
      <c r="G117" s="29"/>
      <c r="H117" s="29"/>
      <c r="L117" s="29"/>
      <c r="M117" s="29"/>
      <c r="N117" s="29"/>
      <c r="O117" s="29"/>
      <c r="X117" s="29"/>
    </row>
    <row r="118" spans="1:24" x14ac:dyDescent="0.25">
      <c r="D118" s="23"/>
      <c r="F118" s="29"/>
      <c r="G118" s="29"/>
      <c r="H118" s="29"/>
      <c r="L118" s="29"/>
      <c r="M118" s="29"/>
      <c r="N118" s="29"/>
      <c r="O118" s="29"/>
      <c r="X118" s="29"/>
    </row>
    <row r="119" spans="1:24" x14ac:dyDescent="0.25">
      <c r="D119" s="23"/>
      <c r="F119" s="29"/>
      <c r="G119" s="29"/>
      <c r="H119" s="29"/>
      <c r="L119" s="29"/>
      <c r="M119" s="29"/>
      <c r="N119" s="29"/>
      <c r="O119" s="29"/>
      <c r="X119" s="29"/>
    </row>
    <row r="120" spans="1:24" x14ac:dyDescent="0.25">
      <c r="D120" s="23"/>
      <c r="F120" s="29"/>
      <c r="G120" s="29"/>
      <c r="H120" s="29"/>
      <c r="L120" s="29"/>
      <c r="M120" s="29"/>
      <c r="N120" s="29"/>
      <c r="O120" s="29"/>
      <c r="X120" s="29"/>
    </row>
    <row r="121" spans="1:24" x14ac:dyDescent="0.25">
      <c r="F121" s="29"/>
      <c r="G121" s="29"/>
      <c r="H121" s="29"/>
      <c r="L121" s="29"/>
      <c r="M121" s="29"/>
      <c r="N121" s="29"/>
      <c r="O121" s="29"/>
      <c r="X121" s="29"/>
    </row>
    <row r="122" spans="1:24" s="61" customFormat="1" ht="22.5" x14ac:dyDescent="0.3">
      <c r="A122" s="163" t="s">
        <v>449</v>
      </c>
      <c r="B122" s="163"/>
      <c r="C122" s="163"/>
      <c r="D122" s="164"/>
      <c r="E122" s="115"/>
      <c r="F122" s="60"/>
      <c r="G122" s="60"/>
      <c r="H122" s="60"/>
      <c r="I122" s="122"/>
      <c r="J122" s="62"/>
      <c r="K122" s="63"/>
      <c r="L122" s="60"/>
      <c r="P122" s="64"/>
      <c r="Q122" s="65"/>
      <c r="R122" s="66"/>
      <c r="S122" s="67"/>
      <c r="T122" s="67"/>
      <c r="U122" s="64"/>
      <c r="V122" s="58"/>
      <c r="W122" s="59"/>
      <c r="X122" s="60"/>
    </row>
    <row r="123" spans="1:24" s="61" customFormat="1" ht="22.5" x14ac:dyDescent="0.3">
      <c r="A123" s="163" t="s">
        <v>100</v>
      </c>
      <c r="B123" s="163"/>
      <c r="C123" s="163"/>
      <c r="D123" s="164"/>
      <c r="E123" s="115"/>
      <c r="F123" s="60"/>
      <c r="G123" s="60"/>
      <c r="H123" s="60"/>
      <c r="I123" s="122"/>
      <c r="J123" s="62"/>
      <c r="K123" s="63"/>
      <c r="L123" s="60"/>
      <c r="M123" s="68"/>
      <c r="N123" s="68"/>
      <c r="O123" s="68"/>
      <c r="P123" s="64"/>
      <c r="Q123" s="65"/>
      <c r="R123" s="66"/>
      <c r="S123" s="67"/>
      <c r="T123" s="67"/>
      <c r="U123" s="64" t="s">
        <v>450</v>
      </c>
      <c r="V123" s="58"/>
      <c r="W123" s="59"/>
      <c r="X123" s="60"/>
    </row>
    <row r="124" spans="1:24" x14ac:dyDescent="0.25">
      <c r="F124" s="29"/>
      <c r="G124" s="29"/>
      <c r="H124" s="29"/>
      <c r="K124" s="16"/>
      <c r="L124" s="29"/>
      <c r="M124" s="29"/>
      <c r="N124" s="29"/>
      <c r="O124" s="29"/>
      <c r="X124" s="29"/>
    </row>
    <row r="125" spans="1:24" x14ac:dyDescent="0.25">
      <c r="F125" s="29"/>
      <c r="G125" s="29"/>
      <c r="H125" s="29"/>
      <c r="L125" s="29"/>
      <c r="M125" s="29"/>
      <c r="N125" s="29"/>
      <c r="O125" s="29"/>
      <c r="X125" s="29"/>
    </row>
    <row r="126" spans="1:24" x14ac:dyDescent="0.25">
      <c r="F126" s="29"/>
      <c r="G126" s="29"/>
      <c r="H126" s="29"/>
      <c r="L126" s="29"/>
      <c r="M126" s="29"/>
      <c r="N126" s="29"/>
      <c r="O126" s="29"/>
      <c r="X126" s="29"/>
    </row>
    <row r="127" spans="1:24" x14ac:dyDescent="0.25">
      <c r="B127" s="52"/>
      <c r="C127" s="13"/>
      <c r="D127" s="71"/>
      <c r="F127" s="13"/>
      <c r="G127" s="13"/>
      <c r="H127" s="13"/>
      <c r="J127" s="13"/>
      <c r="K127" s="13"/>
      <c r="L127" s="13"/>
      <c r="M127" s="13"/>
      <c r="N127" s="13"/>
      <c r="O127" s="13"/>
      <c r="X127" s="29"/>
    </row>
    <row r="128" spans="1:24" x14ac:dyDescent="0.25">
      <c r="A128" s="165" t="s">
        <v>361</v>
      </c>
      <c r="B128" s="165"/>
      <c r="C128" s="165"/>
      <c r="D128" s="71"/>
      <c r="F128" s="13"/>
      <c r="G128" s="13"/>
      <c r="H128" s="13"/>
      <c r="J128" s="13"/>
      <c r="K128" s="13"/>
      <c r="L128" s="13"/>
      <c r="M128" s="13"/>
      <c r="N128" s="13"/>
      <c r="O128" s="13"/>
      <c r="X128" s="29"/>
    </row>
    <row r="129" spans="1:24" x14ac:dyDescent="0.25">
      <c r="A129" s="166" t="s">
        <v>362</v>
      </c>
      <c r="B129" s="166"/>
      <c r="C129" s="166"/>
      <c r="D129" s="71"/>
      <c r="F129" s="13"/>
      <c r="G129" s="13"/>
      <c r="H129" s="13"/>
      <c r="J129" s="13"/>
      <c r="K129" s="13"/>
      <c r="L129" s="13"/>
      <c r="M129" s="13"/>
      <c r="N129" s="13"/>
      <c r="O129" s="13"/>
      <c r="X129" s="29"/>
    </row>
    <row r="130" spans="1:24" x14ac:dyDescent="0.25">
      <c r="B130" s="24"/>
      <c r="C130" s="28"/>
      <c r="D130" s="72"/>
      <c r="P130" s="16"/>
      <c r="Q130" s="29"/>
      <c r="R130" s="28"/>
      <c r="S130" s="16"/>
      <c r="T130" s="16"/>
      <c r="U130" s="16"/>
      <c r="W130" s="13"/>
    </row>
  </sheetData>
  <autoFilter ref="A6:Y116"/>
  <customSheetViews>
    <customSheetView guid="{E8B2AEF2-B528-457D-8FC5-EC033473466D}" scale="50" showPageBreaks="1" filter="1" showAutoFilter="1" view="pageBreakPreview">
      <selection activeCell="C13" sqref="C13"/>
      <pageMargins left="0.11811023622047245" right="0.11811023622047245" top="0" bottom="0" header="0.31496062992125984" footer="0.31496062992125984"/>
      <pageSetup paperSize="9" scale="10" orientation="landscape" r:id="rId1"/>
      <autoFilter ref="A6:X134">
        <filterColumn colId="1">
          <filters>
            <filter val="Рудник &quot;Кайерканский&quot;"/>
          </filters>
        </filterColumn>
      </autoFilter>
    </customSheetView>
    <customSheetView guid="{CDEF96F8-77EB-435C-86AF-7F6274B88C79}" scale="30" showPageBreaks="1" showAutoFilter="1" view="pageBreakPreview" topLeftCell="A16">
      <selection activeCell="V20" sqref="V20"/>
      <pageMargins left="0.11811023622047245" right="0.11811023622047245" top="0" bottom="0" header="0.31496062992125984" footer="0.31496062992125984"/>
      <pageSetup paperSize="9" scale="10" orientation="landscape" r:id="rId2"/>
      <autoFilter ref="A6:X126"/>
    </customSheetView>
    <customSheetView guid="{B7BD1957-45BD-44D5-BF47-5AC979964565}" scale="53" showPageBreaks="1" showAutoFilter="1" view="pageBreakPreview">
      <selection activeCell="I133" sqref="I133"/>
      <pageMargins left="0.11811023622047245" right="0.11811023622047245" top="0" bottom="0" header="0.31496062992125984" footer="0.31496062992125984"/>
      <pageSetup paperSize="9" scale="10" orientation="landscape" r:id="rId3"/>
      <autoFilter ref="A6:X125"/>
    </customSheetView>
    <customSheetView guid="{EA5FF53C-F23D-43F4-B7E4-35860F96768A}" scale="51" showPageBreaks="1" filter="1" showAutoFilter="1" view="pageBreakPreview" topLeftCell="A95">
      <selection activeCell="I120" sqref="I120"/>
      <pageMargins left="0.11811023622047245" right="0.11811023622047245" top="0" bottom="0" header="0.31496062992125984" footer="0.31496062992125984"/>
      <pageSetup paperSize="9" scale="10" orientation="landscape" r:id="rId4"/>
      <autoFilter ref="A6:X124">
        <filterColumn colId="1">
          <filters blank="1">
            <filter val="Рудник &quot;Кайерканский&quot;"/>
          </filters>
        </filterColumn>
      </autoFilter>
    </customSheetView>
    <customSheetView guid="{A3DC2F3E-826E-444B-86AB-A92E967F279B}" scale="50" showPageBreaks="1" filter="1" showAutoFilter="1" view="pageBreakPreview">
      <pane xSplit="9" ySplit="115" topLeftCell="J118" activePane="bottomRight" state="frozen"/>
      <selection pane="bottomRight" activeCell="I120" sqref="I120"/>
      <pageMargins left="0.11811023622047245" right="0.11811023622047245" top="0" bottom="0" header="0.31496062992125984" footer="0.31496062992125984"/>
      <pageSetup paperSize="9" scale="10" orientation="landscape" r:id="rId5"/>
      <autoFilter ref="A6:X131">
        <filterColumn colId="1">
          <filters>
            <filter val="Завод строительных материалов"/>
            <filter val="Цементный завод"/>
          </filters>
        </filterColumn>
        <filterColumn colId="8">
          <filters blank="1"/>
        </filterColumn>
      </autoFilter>
    </customSheetView>
    <customSheetView guid="{2972637E-0A46-4E77-B0C9-D79D5CD9576A}" scale="51" showPageBreaks="1" filter="1" showAutoFilter="1" hiddenColumns="1" view="pageBreakPreview">
      <selection activeCell="D12" sqref="D12"/>
      <pageMargins left="0.11811023622047245" right="0.11811023622047245" top="0" bottom="0" header="0.31496062992125984" footer="0.31496062992125984"/>
      <pageSetup paperSize="9" scale="10" orientation="landscape" r:id="rId6"/>
      <autoFilter ref="A6:X129">
        <filterColumn colId="1">
          <filters>
            <filter val="Завод строительных материалов"/>
            <filter val="Цементный завод"/>
          </filters>
        </filterColumn>
      </autoFilter>
    </customSheetView>
    <customSheetView guid="{45C2CCEE-1001-4FD6-8BD8-DE7B96EEC708}" scale="50" showPageBreaks="1" filter="1" showAutoFilter="1" view="pageBreakPreview">
      <pane xSplit="9" ySplit="130" topLeftCell="M132" activePane="bottomRight" state="frozen"/>
      <selection pane="bottomRight" activeCell="C4" sqref="C4:C5"/>
      <pageMargins left="0.11811023622047245" right="0.11811023622047245" top="0" bottom="0" header="0.31496062992125984" footer="0.31496062992125984"/>
      <pageSetup paperSize="9" scale="10" orientation="landscape" r:id="rId7"/>
      <autoFilter ref="A6:X131">
        <filterColumn colId="1">
          <filters>
            <filter val="Завод строительных материалов"/>
          </filters>
        </filterColumn>
        <filterColumn colId="3">
          <filters>
            <filter val="слесарь-ремонтник"/>
            <filter val="электрогазосварщик"/>
          </filters>
        </filterColumn>
      </autoFilter>
    </customSheetView>
    <customSheetView guid="{F5C81E5E-DB80-4BCB-A674-682C27DDFA09}" scale="51" showPageBreaks="1" filter="1" showAutoFilter="1" view="pageBreakPreview" topLeftCell="K95">
      <selection activeCell="W121" sqref="W121"/>
      <pageMargins left="0.11811023622047245" right="0.11811023622047245" top="0" bottom="0" header="0.31496062992125984" footer="0.31496062992125984"/>
      <pageSetup paperSize="9" scale="10" orientation="landscape" r:id="rId8"/>
      <autoFilter ref="A6:X126">
        <filterColumn colId="1">
          <filters>
            <filter val="Рудник &quot;Кайерканский&quot;"/>
          </filters>
        </filterColumn>
      </autoFilter>
    </customSheetView>
    <customSheetView guid="{487B1CCE-B6F8-44E0-AA2D-1FD0F851E922}" scale="50" showPageBreaks="1" fitToPage="1" showAutoFilter="1" view="pageBreakPreview" topLeftCell="A103">
      <selection activeCell="C103" sqref="C103"/>
      <pageMargins left="0.39370078740157483" right="0.11811023622047245" top="0" bottom="0" header="0.31496062992125984" footer="0.31496062992125984"/>
      <pageSetup paperSize="8" scale="19" fitToHeight="0" orientation="landscape" r:id="rId9"/>
      <autoFilter ref="A6:X120"/>
    </customSheetView>
    <customSheetView guid="{813D6DF8-1433-470F-8FD2-5904AFD71B4C}" scale="50" showPageBreaks="1" fitToPage="1" showAutoFilter="1" view="pageBreakPreview">
      <selection activeCell="A2" sqref="A2:U2"/>
      <pageMargins left="0.39370078740157483" right="0.11811023622047245" top="0" bottom="0" header="0.31496062992125984" footer="0.31496062992125984"/>
      <pageSetup paperSize="8" scale="19" fitToHeight="0" orientation="landscape" r:id="rId10"/>
      <autoFilter ref="A6:X121"/>
    </customSheetView>
    <customSheetView guid="{AA8C892A-115B-4EDF-AEA9-54F916F5D816}" showPageBreaks="1" filter="1" showAutoFilter="1" view="pageBreakPreview">
      <pane xSplit="9" ySplit="49" topLeftCell="J51" activePane="bottomRight" state="frozen"/>
      <selection pane="bottomRight" activeCell="I102" sqref="I102"/>
      <pageMargins left="0.11811023622047245" right="0.11811023622047245" top="0" bottom="0" header="0.31496062992125984" footer="0.31496062992125984"/>
      <pageSetup paperSize="9" scale="10" orientation="landscape" r:id="rId11"/>
      <autoFilter ref="A6:X133">
        <filterColumn colId="1">
          <filters>
            <filter val="Завод строительных материалов"/>
            <filter val="Цементный завод"/>
          </filters>
        </filterColumn>
        <filterColumn colId="8">
          <filters blank="1"/>
        </filterColumn>
      </autoFilter>
    </customSheetView>
    <customSheetView guid="{853A1E0D-8BB5-4CF4-9FFE-75B67097FC7C}" scale="55" showPageBreaks="1" showAutoFilter="1" view="pageBreakPreview" topLeftCell="A82">
      <selection activeCell="A3" sqref="A3"/>
      <pageMargins left="0.11811023622047245" right="0.11811023622047245" top="0" bottom="0" header="0.31496062992125984" footer="0.31496062992125984"/>
      <pageSetup paperSize="9" scale="10" orientation="landscape" r:id="rId12"/>
      <autoFilter ref="A6:X129"/>
    </customSheetView>
    <customSheetView guid="{82E2788F-6E70-4D55-AAEA-0B0401AB0868}" scale="50" showPageBreaks="1" showAutoFilter="1" view="pageBreakPreview" topLeftCell="A120">
      <selection activeCell="O8" sqref="O8"/>
      <pageMargins left="0.11811023622047245" right="0.11811023622047245" top="0" bottom="0" header="0.31496062992125984" footer="0.31496062992125984"/>
      <pageSetup paperSize="9" scale="10" orientation="landscape" r:id="rId13"/>
      <autoFilter ref="A6:X134"/>
    </customSheetView>
  </customSheetViews>
  <mergeCells count="30">
    <mergeCell ref="W4:W5"/>
    <mergeCell ref="A7:X7"/>
    <mergeCell ref="A1:U1"/>
    <mergeCell ref="A2:U2"/>
    <mergeCell ref="A4:A5"/>
    <mergeCell ref="B4:B5"/>
    <mergeCell ref="C4:C5"/>
    <mergeCell ref="D4:D5"/>
    <mergeCell ref="E4:E5"/>
    <mergeCell ref="F4:H4"/>
    <mergeCell ref="I4:I5"/>
    <mergeCell ref="J4:J5"/>
    <mergeCell ref="U4:U5"/>
    <mergeCell ref="T4:T5"/>
    <mergeCell ref="A123:D123"/>
    <mergeCell ref="A128:C128"/>
    <mergeCell ref="A129:C129"/>
    <mergeCell ref="V4:V5"/>
    <mergeCell ref="A122:D122"/>
    <mergeCell ref="A94:X94"/>
    <mergeCell ref="A115:E115"/>
    <mergeCell ref="A116:E116"/>
    <mergeCell ref="X4:X5"/>
    <mergeCell ref="K4:K5"/>
    <mergeCell ref="L4:O4"/>
    <mergeCell ref="P4:P5"/>
    <mergeCell ref="Q4:Q5"/>
    <mergeCell ref="R4:R5"/>
    <mergeCell ref="S4:S5"/>
    <mergeCell ref="A93:D93"/>
  </mergeCells>
  <dataValidations count="1">
    <dataValidation type="list" allowBlank="1" showInputMessage="1" showErrorMessage="1" sqref="O107:O109 L107:L109 L95:L99 L101:L103">
      <formula1>#REF!</formula1>
    </dataValidation>
  </dataValidations>
  <pageMargins left="0.39370078740157483" right="0.11811023622047245" top="0" bottom="0" header="0.31496062992125984" footer="0.31496062992125984"/>
  <pageSetup paperSize="9" scale="18" fitToHeight="0" orientation="landscape" r:id="rId14"/>
  <customProperties>
    <customPr name="_pios_id" r:id="rId15"/>
  </customProperties>
  <legacyDrawing r:id="rId16"/>
  <extLst>
    <ext xmlns:x14="http://schemas.microsoft.com/office/spreadsheetml/2009/9/main" uri="{CCE6A557-97BC-4b89-ADB6-D9C93CAAB3DF}">
      <x14:dataValidations xmlns:xm="http://schemas.microsoft.com/office/excel/2006/main" count="4">
        <x14:dataValidation type="list" allowBlank="1" showInputMessage="1" showErrorMessage="1">
          <x14:formula1>
            <xm:f>'\\172.24.77.5\18 уоткисп\Казачинова\подбор\сокращение\2022\18.01.22\[ЗСМ_НОК вакансии на 18.01.2022 — копия.xlsx]Справочники'!#REF!</xm:f>
          </x14:formula1>
          <xm:sqref>O130:O1048576 L130:L1048576 L1:L5 S1:S5 S115:S1048576 O1:O5 L23 L13 L25:L29 L17:L19 S71:S92 L104:L106 O110:P112 L10 O113:O121 L110:L121 L32:L37 S100 L8 O95:O106 O8:O19 L100 O23:O93 L41:L93 S8:S63</xm:sqref>
        </x14:dataValidation>
        <x14:dataValidation type="list" allowBlank="1" showInputMessage="1" showErrorMessage="1">
          <x14:formula1>
            <xm:f>'\\172.24.77.5\18 уоткисп\Казачинова\подбор\сокращение\2022\18.01.22\[_НОК вакансии на 20.01.2022.xlsx]Справочники'!#REF!</xm:f>
          </x14:formula1>
          <xm:sqref>O124:O126 L122:L126</xm:sqref>
        </x14:dataValidation>
        <x14:dataValidation type="list" allowBlank="1" showInputMessage="1" showErrorMessage="1">
          <x14:formula1>
            <xm:f>'\\172.24.78.123\орп\КАДРЫ\Переверзева\СВЕТА\Отчеты\2021\Декабрь\[Перечень вакансий на 01.01.2022+.XLSX]Справочники'!#REF!</xm:f>
          </x14:formula1>
          <xm:sqref>L11:L12 L24 L31 L14:L16 L9 L38:L40</xm:sqref>
        </x14:dataValidation>
        <x14:dataValidation type="list" allowBlank="1" showInputMessage="1" showErrorMessage="1">
          <x14:formula1>
            <xm:f>'\\172.24.78.123\орп\КАДРЫ\Переверзева\СВЕТА\Отчеты\2022\Январь\[Копия вакансии НОК на 01.02.2022.xlsx]Справочники'!#REF!</xm:f>
          </x14:formula1>
          <xm:sqref>O20:O22 L20:L22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E8B2AEF2-B528-457D-8FC5-EC033473466D}" state="veryHidden">
      <pageMargins left="0.7" right="0.7" top="0.75" bottom="0.75" header="0.3" footer="0.3"/>
    </customSheetView>
    <customSheetView guid="{CDEF96F8-77EB-435C-86AF-7F6274B88C79}" state="veryHidden">
      <pageMargins left="0.7" right="0.7" top="0.75" bottom="0.75" header="0.3" footer="0.3"/>
    </customSheetView>
    <customSheetView guid="{B7BD1957-45BD-44D5-BF47-5AC979964565}" state="veryHidden">
      <pageMargins left="0.7" right="0.7" top="0.75" bottom="0.75" header="0.3" footer="0.3"/>
    </customSheetView>
    <customSheetView guid="{EA5FF53C-F23D-43F4-B7E4-35860F96768A}" state="veryHidden">
      <pageMargins left="0.7" right="0.7" top="0.75" bottom="0.75" header="0.3" footer="0.3"/>
    </customSheetView>
    <customSheetView guid="{A3DC2F3E-826E-444B-86AB-A92E967F279B}" state="veryHidden">
      <pageMargins left="0.7" right="0.7" top="0.75" bottom="0.75" header="0.3" footer="0.3"/>
    </customSheetView>
    <customSheetView guid="{2972637E-0A46-4E77-B0C9-D79D5CD9576A}" state="veryHidden">
      <pageMargins left="0.7" right="0.7" top="0.75" bottom="0.75" header="0.3" footer="0.3"/>
    </customSheetView>
    <customSheetView guid="{45C2CCEE-1001-4FD6-8BD8-DE7B96EEC708}" state="veryHidden">
      <pageMargins left="0.7" right="0.7" top="0.75" bottom="0.75" header="0.3" footer="0.3"/>
    </customSheetView>
    <customSheetView guid="{F5C81E5E-DB80-4BCB-A674-682C27DDFA09}" state="veryHidden">
      <pageMargins left="0.7" right="0.7" top="0.75" bottom="0.75" header="0.3" footer="0.3"/>
    </customSheetView>
    <customSheetView guid="{487B1CCE-B6F8-44E0-AA2D-1FD0F851E922}" state="veryHidden">
      <pageMargins left="0.7" right="0.7" top="0.75" bottom="0.75" header="0.3" footer="0.3"/>
    </customSheetView>
    <customSheetView guid="{813D6DF8-1433-470F-8FD2-5904AFD71B4C}" state="veryHidden">
      <pageMargins left="0.7" right="0.7" top="0.75" bottom="0.75" header="0.3" footer="0.3"/>
    </customSheetView>
    <customSheetView guid="{AA8C892A-115B-4EDF-AEA9-54F916F5D816}" state="veryHidden">
      <pageMargins left="0.7" right="0.7" top="0.75" bottom="0.75" header="0.3" footer="0.3"/>
    </customSheetView>
    <customSheetView guid="{853A1E0D-8BB5-4CF4-9FFE-75B67097FC7C}" state="veryHidden">
      <pageMargins left="0.7" right="0.7" top="0.75" bottom="0.75" header="0.3" footer="0.3"/>
    </customSheetView>
    <customSheetView guid="{82E2788F-6E70-4D55-AAEA-0B0401AB0868}" state="veryHidden">
      <pageMargins left="0.7" right="0.7" top="0.75" bottom="0.75" header="0.3" footer="0.3"/>
    </customSheetView>
  </customSheetViews>
  <pageMargins left="0.7" right="0.7" top="0.75" bottom="0.75" header="0.3" footer="0.3"/>
  <customProperties>
    <customPr name="_pios_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03.02.2025</vt:lpstr>
      <vt:lpstr>'03.02.2025'!Область_печати</vt:lpstr>
    </vt:vector>
  </TitlesOfParts>
  <Company>ПАО "ГМК "Норильский никель"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Казачинова Лилия Рустамовна</dc:creator>
  <cp:lastModifiedBy>Постникова Марина Леонидовна</cp:lastModifiedBy>
  <cp:lastPrinted>2025-01-15T04:27:38Z</cp:lastPrinted>
  <dcterms:created xsi:type="dcterms:W3CDTF">2023-06-07T09:18:39Z</dcterms:created>
  <dcterms:modified xsi:type="dcterms:W3CDTF">2025-02-03T07:59:56Z</dcterms:modified>
</cp:coreProperties>
</file>